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jsamford\Website - Financial Transparency\Check Register's\"/>
    </mc:Choice>
  </mc:AlternateContent>
  <xr:revisionPtr revIDLastSave="0" documentId="8_{75E7E6C5-EEF6-4E88-9866-803F6BBCB381}" xr6:coauthVersionLast="47" xr6:coauthVersionMax="47" xr10:uidLastSave="{00000000-0000-0000-0000-000000000000}"/>
  <bookViews>
    <workbookView xWindow="28680" yWindow="-540" windowWidth="29040" windowHeight="15720" xr2:uid="{E29F2A60-8059-494D-8725-53B6BBD15296}"/>
  </bookViews>
  <sheets>
    <sheet name="AP-CHK-RPT-20250220" sheetId="1" r:id="rId1"/>
  </sheets>
  <calcPr calcId="0"/>
</workbook>
</file>

<file path=xl/calcChain.xml><?xml version="1.0" encoding="utf-8"?>
<calcChain xmlns="http://schemas.openxmlformats.org/spreadsheetml/2006/main">
  <c r="A2" i="1" l="1"/>
  <c r="B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</calcChain>
</file>

<file path=xl/sharedStrings.xml><?xml version="1.0" encoding="utf-8"?>
<sst xmlns="http://schemas.openxmlformats.org/spreadsheetml/2006/main" count="9502" uniqueCount="671">
  <si>
    <t>Vendor Set</t>
  </si>
  <si>
    <t xml:space="preserve">Vendor # </t>
  </si>
  <si>
    <t>Name</t>
  </si>
  <si>
    <t>Check #</t>
  </si>
  <si>
    <t>Check Amount</t>
  </si>
  <si>
    <t>Check Date</t>
  </si>
  <si>
    <t>Check Type</t>
  </si>
  <si>
    <t>Check Status</t>
  </si>
  <si>
    <t>PRIMAMED PHYSICIANS  PLLC</t>
  </si>
  <si>
    <t>NON-CHECK</t>
  </si>
  <si>
    <t>BRITTANY ENGLAND CRAFT</t>
  </si>
  <si>
    <t>DRAFT</t>
  </si>
  <si>
    <t>POSTED</t>
  </si>
  <si>
    <t>TX CHILD SUPPORT SDU</t>
  </si>
  <si>
    <t>FLORES &amp; ASSOCIATES  LLC</t>
  </si>
  <si>
    <t>ICMA RETIREMENT TRUST-457</t>
  </si>
  <si>
    <t>OPTUMHEALTH BANK</t>
  </si>
  <si>
    <t>TEXAS STATE DISBURSEMENT UNIT (SDU)</t>
  </si>
  <si>
    <t>U S TREASURY</t>
  </si>
  <si>
    <t>AMERICAN EXPRESS</t>
  </si>
  <si>
    <t>AUTHORIZE.NET</t>
  </si>
  <si>
    <t>DALLAS COUNTY PARK CITIES</t>
  </si>
  <si>
    <t>ELAVON</t>
  </si>
  <si>
    <t>STATE COMPTROLLER</t>
  </si>
  <si>
    <t>TEXAS MUNICIPAL</t>
  </si>
  <si>
    <t>CHASE CARD SERVICES</t>
  </si>
  <si>
    <t>CHLIC-CHICAGO</t>
  </si>
  <si>
    <t>CIGNA HEALTHCARE</t>
  </si>
  <si>
    <t>REPUBLIC SERVICES  INC.</t>
  </si>
  <si>
    <t>STATE COMPTROLLER  (CT)</t>
  </si>
  <si>
    <t>VOID CHECK</t>
  </si>
  <si>
    <t>VOID</t>
  </si>
  <si>
    <t>ERCOT</t>
  </si>
  <si>
    <t>TEXAS MUNICIPAL LEAGUE</t>
  </si>
  <si>
    <t>ICMA - RHS</t>
  </si>
  <si>
    <t>JPMORGAN CHASE &amp; CO.-CHASE PAYMENTECH SOLUTIONS</t>
  </si>
  <si>
    <t>CENTURY BANKCARD SERVICES  INC</t>
  </si>
  <si>
    <t>TEXAS COMPTROLLER OF PUBLIC ACCOUNTS</t>
  </si>
  <si>
    <t>TEXAS CHILD SUPPORT DISBURSEMENT UNIT</t>
  </si>
  <si>
    <t>MALLOY  WILLIAM</t>
  </si>
  <si>
    <t>MALLOY  WILLIAM         UNPOST</t>
  </si>
  <si>
    <t>FOLTS  ROBERT</t>
  </si>
  <si>
    <t>FOLTS  ROBERT           UNPOST</t>
  </si>
  <si>
    <t>IRIS  VERONICA</t>
  </si>
  <si>
    <t>IRIS  VERONICA          UNPOST</t>
  </si>
  <si>
    <t>SOURS  DANA OSBORN</t>
  </si>
  <si>
    <t>WASTE MANAGEMENT</t>
  </si>
  <si>
    <t>LLOYD EAKER JR</t>
  </si>
  <si>
    <t>REGULAR</t>
  </si>
  <si>
    <t>ALPHAGRAPHICS</t>
  </si>
  <si>
    <t>AMAZON CAPITAL SERVICES  INC</t>
  </si>
  <si>
    <t>ASSOCIATED TIME ON DEMAND</t>
  </si>
  <si>
    <t>AT&amp;T</t>
  </si>
  <si>
    <t>AT&amp;T MOBILITY II  LLC</t>
  </si>
  <si>
    <t>ATMOS ENERGY</t>
  </si>
  <si>
    <t>BIOMEDICAL WASTE SOLUTIONS  LLC</t>
  </si>
  <si>
    <t>BLACKSTONE PUBLISHING</t>
  </si>
  <si>
    <t>BOUND TREE MEDICAL LLC</t>
  </si>
  <si>
    <t>BRUMLEY PRINTING CO.</t>
  </si>
  <si>
    <t>CENTERLINE SUPPLY  LTD</t>
  </si>
  <si>
    <t>CINTAS CORPORATION NO. 2</t>
  </si>
  <si>
    <t>CITY OF DALLAS WATER UTILITIES</t>
  </si>
  <si>
    <t>CITY-COUNTY COMMUNICATIONS &amp; MARKETING ASSOCIATION</t>
  </si>
  <si>
    <t>CLAUDE L.HOLSAPPLE &amp; SON  INC.</t>
  </si>
  <si>
    <t>COLLIN COLLEGE</t>
  </si>
  <si>
    <t>CORA BLUE  LLC</t>
  </si>
  <si>
    <t>CORE &amp; MAIN LP</t>
  </si>
  <si>
    <t>DALLAS COUNTY TREASURER</t>
  </si>
  <si>
    <t>DCS INFORMATION SYSTEMS</t>
  </si>
  <si>
    <t>DEFENDER SUPPLY  LLC</t>
  </si>
  <si>
    <t>DHW SERVICES LP</t>
  </si>
  <si>
    <t>DISCOUNT TIRE CO.  INC.</t>
  </si>
  <si>
    <t>DUNLAP-SWAIN</t>
  </si>
  <si>
    <t>FASTSIGNS 15001</t>
  </si>
  <si>
    <t>FAULKNER'S CLEANERS</t>
  </si>
  <si>
    <t>GUS TONY GARZA  JR.</t>
  </si>
  <si>
    <t>GEXA ENERGY</t>
  </si>
  <si>
    <t>GORDON  CHELSEY</t>
  </si>
  <si>
    <t>GRAINGER</t>
  </si>
  <si>
    <t>GREY HOUSE PUBLISHING  INC.</t>
  </si>
  <si>
    <t>KELLE HALL</t>
  </si>
  <si>
    <t>HOME DEPOT CREDIT SVCS</t>
  </si>
  <si>
    <t>INGRAM LIBRARY SERVICES</t>
  </si>
  <si>
    <t>MT LIBRARY SERVICES  INC</t>
  </si>
  <si>
    <t>KANOPY INC.</t>
  </si>
  <si>
    <t>KRISTEN KIDDER</t>
  </si>
  <si>
    <t>KIMLEY-HORN &amp; ASSOCIATES  INC.</t>
  </si>
  <si>
    <t>KNIGHT SECURITY SYSTEMS</t>
  </si>
  <si>
    <t>LANGUAGE LINE SERVICES</t>
  </si>
  <si>
    <t>LINDENMEYR MUNROE</t>
  </si>
  <si>
    <t>MATHESON TRI-GAS  INC.</t>
  </si>
  <si>
    <t>MATTLER  PATRICIA</t>
  </si>
  <si>
    <t>MCKESSON MEDICAL-SURGICAL  INC.</t>
  </si>
  <si>
    <t>MCSHAN FLORIST  INC.</t>
  </si>
  <si>
    <t>MEDLINE INDUSTRIES  LP</t>
  </si>
  <si>
    <t>MICHAEL G. SMITH</t>
  </si>
  <si>
    <t>MIDWEST TAPE  LLC</t>
  </si>
  <si>
    <t>MILLER NURSERY &amp; GRASS CO</t>
  </si>
  <si>
    <t>N TEXAS TOLLWAY AUTHORITY</t>
  </si>
  <si>
    <t>O'REILLY AUTO PARTS</t>
  </si>
  <si>
    <t>OFFICE DEPOT</t>
  </si>
  <si>
    <t>OMNIBASE SERVICES OF TEXAS  LP</t>
  </si>
  <si>
    <t>TOWN OF HIGHLAND PARK</t>
  </si>
  <si>
    <t>PLAYAWAY PRODUCTS  LLC</t>
  </si>
  <si>
    <t>BOBBY DORANS PLUMBERS CONTINUING EDUCATION  INC</t>
  </si>
  <si>
    <t>PROSTAR SERVICES  INC.</t>
  </si>
  <si>
    <t>RICHARDSON SAW &amp; LAWNMOWER</t>
  </si>
  <si>
    <t>ROVIN INC.</t>
  </si>
  <si>
    <t>JANET JONES SANDMAN</t>
  </si>
  <si>
    <t>MARK SHEARER</t>
  </si>
  <si>
    <t>SIMPLY HORTICULTURE  LLC</t>
  </si>
  <si>
    <t>SRH LANDSCAPES LLC</t>
  </si>
  <si>
    <t>STANARD &amp; ASSOCIATES  INC.</t>
  </si>
  <si>
    <t>THE STEWART ORGANIZATION</t>
  </si>
  <si>
    <t>TAMIO</t>
  </si>
  <si>
    <t>TARGET SPECIALTY PRODUCTS</t>
  </si>
  <si>
    <t>TERMINIX INTERNATIONAL LP</t>
  </si>
  <si>
    <t>TX DEPT OF STATE HEALTH SERVICES</t>
  </si>
  <si>
    <t>TRANSUNION RISK AND ALTERNATIVE DATA SOLUTIONS  IN</t>
  </si>
  <si>
    <t>VERIZON WIRELESS</t>
  </si>
  <si>
    <t>VINTAGE WASHES LTD</t>
  </si>
  <si>
    <t>WESTWAY SITE SERVICES</t>
  </si>
  <si>
    <t>WORK WEAR</t>
  </si>
  <si>
    <t>XIT PAVING AND CONTRUCTION  INC</t>
  </si>
  <si>
    <t>A &amp; A LANDSCAPE</t>
  </si>
  <si>
    <t>HEATHER BENNETT</t>
  </si>
  <si>
    <t>BERGER ENGINEERING CO.</t>
  </si>
  <si>
    <t>BRONZE CONSERVATION SERVICES  LLC</t>
  </si>
  <si>
    <t>BUILDING CODE CONSULTING SERVICES  LLC</t>
  </si>
  <si>
    <t>DATAPROSE  LLC</t>
  </si>
  <si>
    <t>ELLIOTT ELECTRIC SUPPLY</t>
  </si>
  <si>
    <t>EWING IRRIGATIONS PRODUCTS  INC.</t>
  </si>
  <si>
    <t>GRANICUS  LLC</t>
  </si>
  <si>
    <t>GROGREEN  INC.</t>
  </si>
  <si>
    <t>AVENUE GRS  LLC</t>
  </si>
  <si>
    <t>NEWEDGE SERVICES  LLC</t>
  </si>
  <si>
    <t>NIGHT LINE JANITORIAL SERVICES  INC.</t>
  </si>
  <si>
    <t>OVERDRIVE  INC.</t>
  </si>
  <si>
    <t>PERDUE  BRANDON  FIELDER  COLLINS &amp; MOTT  L.L.P.</t>
  </si>
  <si>
    <t>PATRICK J REA</t>
  </si>
  <si>
    <t>RED BUD SUPPLY  INC.</t>
  </si>
  <si>
    <t>RULES OF ENGAGEMENT TACTICAL LLC</t>
  </si>
  <si>
    <t>RUIBAL'S PLANTS OF TEXAS  INC.</t>
  </si>
  <si>
    <t>SHANNON  JOE</t>
  </si>
  <si>
    <t>SOUTHERN BOTANICAL  INC.</t>
  </si>
  <si>
    <t>TYLER TECHNOLOGIES  INC.</t>
  </si>
  <si>
    <t>UNITED MECHANICAL</t>
  </si>
  <si>
    <t>UNITED SITE SERVICES OF TEXAS  INC</t>
  </si>
  <si>
    <t>HW BUILDERS  LLC</t>
  </si>
  <si>
    <t>ABM INDUSTRY GROUPS  LLC</t>
  </si>
  <si>
    <t>AFLAC</t>
  </si>
  <si>
    <t>ALARM.COM INCORPORATED</t>
  </si>
  <si>
    <t>ALARMNET INC.</t>
  </si>
  <si>
    <t>ALTEC INDUSTRIES  INC.</t>
  </si>
  <si>
    <t>ARTEMIS FINE ARTS  INC.</t>
  </si>
  <si>
    <t>BRADFORD  ANNA</t>
  </si>
  <si>
    <t>BRADY INDUSTRIES OF TEXAS  LLC</t>
  </si>
  <si>
    <t>CANINE COUNTRY CLUB AND WELLNESS CENTER</t>
  </si>
  <si>
    <t>CAPKO CONCRETE STRUCTURES LLC</t>
  </si>
  <si>
    <t>CHARTER COMMUNICATIONS HOLDINGS  LLC</t>
  </si>
  <si>
    <t>CITY OF DALLAS</t>
  </si>
  <si>
    <t>CONSOLIDATED TRAFFIC CONTROLS  INC.</t>
  </si>
  <si>
    <t>DALLAS COUNTY MASTER GARDENER ASSOCIATION</t>
  </si>
  <si>
    <t>DALLAS REGIONAL MOBILITY COALITION</t>
  </si>
  <si>
    <t>DEARBORN NATIONAL</t>
  </si>
  <si>
    <t>DIR/CTS</t>
  </si>
  <si>
    <t>DONOSKY  PATRICIA</t>
  </si>
  <si>
    <t>WEX BANK</t>
  </si>
  <si>
    <t>FERGUSON  G. ROSEANN</t>
  </si>
  <si>
    <t>FIKES SERVICES  INC.</t>
  </si>
  <si>
    <t>THE GOODYEAR TIRE &amp; RUBBER COMPANY</t>
  </si>
  <si>
    <t>GOWARD  SHANNON</t>
  </si>
  <si>
    <t>GREASE MONKEY INTERNATIONAL LLC</t>
  </si>
  <si>
    <t>IRON T CONSTRUCTION  INC.</t>
  </si>
  <si>
    <t>ALLISON KEENE</t>
  </si>
  <si>
    <t>LEONARD'S STONE &amp; FIREPLACE</t>
  </si>
  <si>
    <t>LESLIE'S SWIMMING POOL SUPPLIES</t>
  </si>
  <si>
    <t>MCCREARY  VESELKA  BRAGG AND ALLEN  PC</t>
  </si>
  <si>
    <t>MYGOV  LLC</t>
  </si>
  <si>
    <t>NORTH CENTRAL TEXAS</t>
  </si>
  <si>
    <t>TONY NEVES</t>
  </si>
  <si>
    <t>PARTNER PURCHASING GROUP  INC</t>
  </si>
  <si>
    <t>THE PHOTO BUS DFW LLC</t>
  </si>
  <si>
    <t>PIERCE  JANE</t>
  </si>
  <si>
    <t>POLLOCK INVESTMENTS INC.</t>
  </si>
  <si>
    <t>JESSICA RUSSELL</t>
  </si>
  <si>
    <t>SAM'S CLUB - 6442</t>
  </si>
  <si>
    <t>SAVATREE  LLC</t>
  </si>
  <si>
    <t>SOUTHERN TIRE MART  LLC</t>
  </si>
  <si>
    <t>STAPLES ADVANTAGE</t>
  </si>
  <si>
    <t>TARRANT COUNTY COLLEGE</t>
  </si>
  <si>
    <t>TELULAR CORPORATION</t>
  </si>
  <si>
    <t>THOMSON REUTERS - WEST</t>
  </si>
  <si>
    <t>UPLINK SECURITY  INC</t>
  </si>
  <si>
    <t>THE UPS STORE</t>
  </si>
  <si>
    <t>CHRIS VELASQUEZ</t>
  </si>
  <si>
    <t>JANNA G WHITTON</t>
  </si>
  <si>
    <t>VERIZON</t>
  </si>
  <si>
    <t>AMERICAN COMMUNICATIONS INC.</t>
  </si>
  <si>
    <t>BOLD TECHNOLOGIES  LTD.</t>
  </si>
  <si>
    <t>BOYLE &amp; LOWRY  L.L.P.</t>
  </si>
  <si>
    <t>CIRCLE HEALTH PARTNERS  INC.</t>
  </si>
  <si>
    <t>CITY OF GARLAND</t>
  </si>
  <si>
    <t>DALLAS CENTRAL APPRAISAL DISTRICT</t>
  </si>
  <si>
    <t>DALLAS COUNTY HHW PROGRAM</t>
  </si>
  <si>
    <t>DEL CARMEN CONSULTING</t>
  </si>
  <si>
    <t>EMERGICON  LLC</t>
  </si>
  <si>
    <t>ERAD GROUP  INC.</t>
  </si>
  <si>
    <t>ESRI  INC.</t>
  </si>
  <si>
    <t>GENASYS INC</t>
  </si>
  <si>
    <t>GREEN LAKE NURSERY</t>
  </si>
  <si>
    <t>GT DISTRIBUTORS  INC.</t>
  </si>
  <si>
    <t>LEADSONLINE  LLC</t>
  </si>
  <si>
    <t>LEXIPOL  LLC</t>
  </si>
  <si>
    <t>THE LIBRARY CORPORATION</t>
  </si>
  <si>
    <t>LOCKTON COMPANIES</t>
  </si>
  <si>
    <t>METRO FIRE APPARATUS SPECIALIST  INC.</t>
  </si>
  <si>
    <t>MISSION CRITICAL PARTNERS  LLC</t>
  </si>
  <si>
    <t>MISTER SWEEPER LP</t>
  </si>
  <si>
    <t>NAPCO SECURITY TECHNOLOGIES  INC.</t>
  </si>
  <si>
    <t>NCTCOG</t>
  </si>
  <si>
    <t>NELSON/NYGAARD CONSULTING ASSOCIATES  INC.</t>
  </si>
  <si>
    <t>VIVECA PATTERSON</t>
  </si>
  <si>
    <t>POWERDMS  INC.</t>
  </si>
  <si>
    <t>PRIMARY ARMS  LLC</t>
  </si>
  <si>
    <t>SAM PACK'S FIVE STAR FORD</t>
  </si>
  <si>
    <t>SMARTFORCE TECHNOLOGIES  INC.</t>
  </si>
  <si>
    <t>STRATEGIC GOVERNMENT RESOURCES  INC.</t>
  </si>
  <si>
    <t>TARGETSOLUTIONS LEARNING LLC</t>
  </si>
  <si>
    <t>TEXAS MATERIALS GROUP  INC.</t>
  </si>
  <si>
    <t>TRU CHEM SOLUTIONS LLC</t>
  </si>
  <si>
    <t>VICTOR INSURANCE MANAGERS INC.</t>
  </si>
  <si>
    <t>WHITETAIL NURSERIES</t>
  </si>
  <si>
    <t>HARPER  CATHERINE</t>
  </si>
  <si>
    <t>IRON T</t>
  </si>
  <si>
    <t>MAYWEATHER BOXING &amp;</t>
  </si>
  <si>
    <t>MAYWEATHER BOXING &amp;     UNPOST</t>
  </si>
  <si>
    <t>NOUVEL CONSTRUCTION</t>
  </si>
  <si>
    <t>NOUVEL CONSTRUCTION     UNPOST</t>
  </si>
  <si>
    <t>A &amp; W SURVEYORS  INC.</t>
  </si>
  <si>
    <t>ARCHIVESOCIAL  INC.</t>
  </si>
  <si>
    <t>AXON ENTERPRISE  INC.</t>
  </si>
  <si>
    <t>CANON FINANCIAL SERVICES  INC.</t>
  </si>
  <si>
    <t>CIVICPLUS LLC</t>
  </si>
  <si>
    <t>CONVERGINT TECHNOLOGIES</t>
  </si>
  <si>
    <t>DOCUNAV SOLUTIONS</t>
  </si>
  <si>
    <t>FINALCOVER LLC</t>
  </si>
  <si>
    <t>FLAIR DATA SYSTEMS  INC.</t>
  </si>
  <si>
    <t>TECHNOLOGY ASSETS  LLC</t>
  </si>
  <si>
    <t>GOVERNMENT RESOURCE ASSOCIATES  LLC</t>
  </si>
  <si>
    <t>ITRON</t>
  </si>
  <si>
    <t>MIKE PIETSCH. P.E. CONSULTING SERVICES INC</t>
  </si>
  <si>
    <t>ALAN MCCLINTOCK</t>
  </si>
  <si>
    <t>NOMIC NETWORKS</t>
  </si>
  <si>
    <t>ROAD MASTER STRIPING</t>
  </si>
  <si>
    <t>VIGILANT SOLUTIONS LLC</t>
  </si>
  <si>
    <t>WAXAHACHIE POLICE DEPARTMENT</t>
  </si>
  <si>
    <t>WEAVER AND TIDWELL  LLP</t>
  </si>
  <si>
    <t>WESTWAY COLLISION CENTER LLC</t>
  </si>
  <si>
    <t>ZOLL MEDICAL CORPORATION</t>
  </si>
  <si>
    <t>STEVEN J ALEXANDER</t>
  </si>
  <si>
    <t>AXIS CONTRACTING  INC.</t>
  </si>
  <si>
    <t>BIG CITY CRUSHED CONCRETE</t>
  </si>
  <si>
    <t>BOUNCE 'N' MORE  LLC</t>
  </si>
  <si>
    <t>C.A. SHORT COMPANY</t>
  </si>
  <si>
    <t>CSI INTERNATIONAL INC.</t>
  </si>
  <si>
    <t>DCC  INC</t>
  </si>
  <si>
    <t>MIKE DONAHOE</t>
  </si>
  <si>
    <t>GFOAT</t>
  </si>
  <si>
    <t>GOLDBERG  PAULA BETH</t>
  </si>
  <si>
    <t>NORTH TEXAS SALES &amp; DISTRIBUTION</t>
  </si>
  <si>
    <t>IRRI TECH OF TEXAS  LLC</t>
  </si>
  <si>
    <t>HALI KEY</t>
  </si>
  <si>
    <t>PHILLIP ANDREW LINDER</t>
  </si>
  <si>
    <t>MARTIN  AMY LOUISE</t>
  </si>
  <si>
    <t>MCDONALD  LAWRENCE ANDREW</t>
  </si>
  <si>
    <t>BRADLEY L. DAVIS</t>
  </si>
  <si>
    <t>RYAN PURSLEY</t>
  </si>
  <si>
    <t>PURSUIT SAFETY  INC.</t>
  </si>
  <si>
    <t>QUADIENT LEASING USA  INC.</t>
  </si>
  <si>
    <t>GERRI ROBESON</t>
  </si>
  <si>
    <t>SIMMONS SIRVEY CORPORATION</t>
  </si>
  <si>
    <t>SITEONE LANDSCAPE SUPPLY  LLC</t>
  </si>
  <si>
    <t>SUPERIOR  FIBER &amp; DATA SERVICES  INC.</t>
  </si>
  <si>
    <t>T &amp; G IDENTIFICATION SYSTEMS  INC</t>
  </si>
  <si>
    <t>TEXAS BACKGROUND INVESTIGATORS  LLP</t>
  </si>
  <si>
    <t>MICHAEL AARON WALLACE</t>
  </si>
  <si>
    <t>ZERO WASTE USA</t>
  </si>
  <si>
    <t>4IMPRINT</t>
  </si>
  <si>
    <t>TEMPO HOLDING COMPANY LLC</t>
  </si>
  <si>
    <t>CIGNA</t>
  </si>
  <si>
    <t>COUNTRY CASUAL TEAK  INC.</t>
  </si>
  <si>
    <t>FEDEX</t>
  </si>
  <si>
    <t>FIRST CHECK</t>
  </si>
  <si>
    <t>FRANCO GAITAN LLC</t>
  </si>
  <si>
    <t>PC HART WASTE  LLC</t>
  </si>
  <si>
    <t>AYANNA K. HINGLE</t>
  </si>
  <si>
    <t>LOWER COLORADO RIVER AUTHORITY</t>
  </si>
  <si>
    <t>MCDANIEL PRINTING LLC</t>
  </si>
  <si>
    <t>STACY A. SHORTES</t>
  </si>
  <si>
    <t>SAFETY-KLEEN SYSTEMS INC.</t>
  </si>
  <si>
    <t>THE SHERWIN-WILLIAMS CO  INC</t>
  </si>
  <si>
    <t>SPACECRAFT COFFEE LLC</t>
  </si>
  <si>
    <t>TCCA</t>
  </si>
  <si>
    <t>TEXAS STATE NOTARY BUREAU</t>
  </si>
  <si>
    <t>TMCA  INC.</t>
  </si>
  <si>
    <t>AYS  INC.</t>
  </si>
  <si>
    <t>BLUE GLASS INSIGHTS</t>
  </si>
  <si>
    <t>BRIGADE MANAGEMENT  INC.</t>
  </si>
  <si>
    <t>FRONT LINE MOBILE HEALTH  PLLC</t>
  </si>
  <si>
    <t>GABRIEL  ROEDER  SMITH &amp; CO.</t>
  </si>
  <si>
    <t>GALLS LLC</t>
  </si>
  <si>
    <t>JUSTFOIA  INC</t>
  </si>
  <si>
    <t>MOONLIGHTING  INC.</t>
  </si>
  <si>
    <t>PRECISION DELTA CORP.</t>
  </si>
  <si>
    <t>RH FINE GARDENS LLC</t>
  </si>
  <si>
    <t>TEODORO VENTURA CRUZ</t>
  </si>
  <si>
    <t>TCEQ</t>
  </si>
  <si>
    <t>WALL STREET JOURNAL</t>
  </si>
  <si>
    <t>WINSTON WATER COOLER LTD.</t>
  </si>
  <si>
    <t>HUDSON CONSTRUCTION</t>
  </si>
  <si>
    <t>KONGANDA  GINA</t>
  </si>
  <si>
    <t>AADVANTAGE LAUNDRY SYSTEMS</t>
  </si>
  <si>
    <t>AT&amp;T MOBILITY</t>
  </si>
  <si>
    <t>COLE CONSTRUCTION  INC</t>
  </si>
  <si>
    <t>FLORES  WILLIAM</t>
  </si>
  <si>
    <t>HIGHLAND PARK ISD</t>
  </si>
  <si>
    <t>KOESTER  EVELYN</t>
  </si>
  <si>
    <t>PRINT TEAM  INC.</t>
  </si>
  <si>
    <t>RUIZ GOVEA  TERESA</t>
  </si>
  <si>
    <t>THEATRICAL WAREHOUSE INC</t>
  </si>
  <si>
    <t>WORLD BOOK  INC.</t>
  </si>
  <si>
    <t>AIRSLATE  INC.</t>
  </si>
  <si>
    <t>AXXYS TECHNOLOGIES  INC.</t>
  </si>
  <si>
    <t>BRAINFUSE  INC.</t>
  </si>
  <si>
    <t>DALLAS MORNING NEWS</t>
  </si>
  <si>
    <t>EBSCO INFORMATION SERVICES</t>
  </si>
  <si>
    <t>ESO SOLUTIONS  INC.</t>
  </si>
  <si>
    <t>JUSTIN VOGINI</t>
  </si>
  <si>
    <t>KDW UNIFORM SALES  LLC</t>
  </si>
  <si>
    <t>MERGE LABS  INC.</t>
  </si>
  <si>
    <t>OCLC  INC</t>
  </si>
  <si>
    <t>REPUBLIC METERS  INC.</t>
  </si>
  <si>
    <t>FREDRICK REINWALD</t>
  </si>
  <si>
    <t>SOUTHWEST INTERNATIONAL TRUCKS  INC.</t>
  </si>
  <si>
    <t>UNIVERSITY EMERGENCY MEDICAL RESPONSE</t>
  </si>
  <si>
    <t>CASTILLO  MARIANA</t>
  </si>
  <si>
    <t>CLINICAL PATHOLOGY LABS  INC.</t>
  </si>
  <si>
    <t>J.P. COOKE COMPANY</t>
  </si>
  <si>
    <t>JOHNSON  GRACE G.</t>
  </si>
  <si>
    <t>LANCE KOPPA</t>
  </si>
  <si>
    <t>MOUNTJOY AQUATICS  LLC</t>
  </si>
  <si>
    <t>NMS LABS</t>
  </si>
  <si>
    <t>SARAH E. PEPPER</t>
  </si>
  <si>
    <t>HYDRAULIC HOSE OF LOVE FIELD LLC</t>
  </si>
  <si>
    <t>TRACY REVES</t>
  </si>
  <si>
    <t>ROBERTSON  TERRIE E.</t>
  </si>
  <si>
    <t>ROBERTSON  TERRIE E.    VOIDED</t>
  </si>
  <si>
    <t>ROLAND  DAUNDRIA E.</t>
  </si>
  <si>
    <t>ROLAND  DAUNDRIA E.     VOIDED</t>
  </si>
  <si>
    <t>LEAH SCUDDER</t>
  </si>
  <si>
    <t>SEWELL BUICK GMC</t>
  </si>
  <si>
    <t>TCOLE</t>
  </si>
  <si>
    <t>TEXAS COMMISSION ON ENVIRONMENTAL QUALITY</t>
  </si>
  <si>
    <t>BIG BIRD TREE SERVICE</t>
  </si>
  <si>
    <t>CITY OF MIDLOTHIAN</t>
  </si>
  <si>
    <t>GEAR CLEANING SOLUTIONS  LLC</t>
  </si>
  <si>
    <t>TANDEM AXLE  INC</t>
  </si>
  <si>
    <t>U.S. POSTAL SERVICE</t>
  </si>
  <si>
    <t>ROSSI CUSTOM HOMES</t>
  </si>
  <si>
    <t>BUDGET LIBRARY SUPPLIES  LLC</t>
  </si>
  <si>
    <t>DEER OAKS EAP SERVICES  LLC</t>
  </si>
  <si>
    <t>ENVISIONWARE  INC.</t>
  </si>
  <si>
    <t>CHARLES MCGINNIS</t>
  </si>
  <si>
    <t>RALEY  JACKSON</t>
  </si>
  <si>
    <t>REESE  JOSEPH</t>
  </si>
  <si>
    <t>RUSH TRUCK CENTERS OF TEXAS  LP</t>
  </si>
  <si>
    <t>SALEM PRESS</t>
  </si>
  <si>
    <t>ABBOTT-IPCO  INC.</t>
  </si>
  <si>
    <t>MARMIC FIRE AND SAFETY CO  INC</t>
  </si>
  <si>
    <t>CENTRE TECHNOLOGIES  INC.</t>
  </si>
  <si>
    <t>FUN TIME ENTERTAINMENT</t>
  </si>
  <si>
    <t>HERC RENTALS  INC.</t>
  </si>
  <si>
    <t>TK ELEVATOR CORPORATION</t>
  </si>
  <si>
    <t>XIT PAVING</t>
  </si>
  <si>
    <t>AMERICAN PUBLIC WORKS ASSOCIATION</t>
  </si>
  <si>
    <t>APPLIED CONCEPTS INC</t>
  </si>
  <si>
    <t>BROOKHOLLOW RENTAL CO.  INC.</t>
  </si>
  <si>
    <t>CG WHOLESALE</t>
  </si>
  <si>
    <t>CITY OF IRVING</t>
  </si>
  <si>
    <t>CITY OF LEWISVILLE</t>
  </si>
  <si>
    <t>CITY OF PLANO</t>
  </si>
  <si>
    <t>CITY OF ROANOKE</t>
  </si>
  <si>
    <t>LANGFORD  JAMES</t>
  </si>
  <si>
    <t>PRIME CONTROLS  LP</t>
  </si>
  <si>
    <t>PUBLIC LIBRARY ADMINISTRATORS OF NORTH TEXAS</t>
  </si>
  <si>
    <t>SAND TRAP SERVICE COMPANY  INC.</t>
  </si>
  <si>
    <t>SAVANT LEARNING SYSTEMS DBA VIRTUAL ACADEMY</t>
  </si>
  <si>
    <t>CITY OF NORTH RICHLAND HILLS</t>
  </si>
  <si>
    <t>COMMSYS INC.</t>
  </si>
  <si>
    <t>ICC CODIFICATION  INC</t>
  </si>
  <si>
    <t>INNCREDIBLE CONCEPTS  LTD.</t>
  </si>
  <si>
    <t>DESCOUROUEZ LLC</t>
  </si>
  <si>
    <t>ONE STEP GPS LLC</t>
  </si>
  <si>
    <t>GRANICK SPORT INC</t>
  </si>
  <si>
    <t>SIGNS MANUFACTURING &amp; MAINTENANCE CORPORATION</t>
  </si>
  <si>
    <t>THE STOVALL CORPORATION</t>
  </si>
  <si>
    <t>JRSM LLC</t>
  </si>
  <si>
    <t>COMMUNICATION SERVICE SOLUTIONS  LLC</t>
  </si>
  <si>
    <t>CRAMER MARKETING</t>
  </si>
  <si>
    <t>SIMS  JOHN D.</t>
  </si>
  <si>
    <t>INTERSTATE BATTERIES SYSTEMS OF DALLAS</t>
  </si>
  <si>
    <t>THE LETCO GROUP  L.P.</t>
  </si>
  <si>
    <t>ONCOR CITIES STEERING COMMITTEE</t>
  </si>
  <si>
    <t>ROQUEZ  MARCEL</t>
  </si>
  <si>
    <t>SANDOVAL  OSCAR REYES</t>
  </si>
  <si>
    <t>DALLAS COUNTY HEALTH &amp; HUMAN SERVICES</t>
  </si>
  <si>
    <t>DIGITAL BOUNDARY GROUP  INC.</t>
  </si>
  <si>
    <t>DOOLEY TACKABERRY</t>
  </si>
  <si>
    <t>DALLAS ETI LLC</t>
  </si>
  <si>
    <t>FIRE MAUL TOOLS</t>
  </si>
  <si>
    <t>GASES101 LLC</t>
  </si>
  <si>
    <t>GOGOVAPPS  INC.</t>
  </si>
  <si>
    <t>HINES  DANIEL</t>
  </si>
  <si>
    <t>NICHE ACADEMY LLC</t>
  </si>
  <si>
    <t>DURAMAX HOLDINGS LLC</t>
  </si>
  <si>
    <t>SHI-GOVERNMENT SOLUTIONS  INC.</t>
  </si>
  <si>
    <t>TALX UC EXPRESS</t>
  </si>
  <si>
    <t>TERRACON CONSULTANTS  INC.</t>
  </si>
  <si>
    <t>BACON BRAD</t>
  </si>
  <si>
    <t>BOOZER  LAUREN</t>
  </si>
  <si>
    <t>CROUCH SALES CO.  INC.</t>
  </si>
  <si>
    <t>ELLEN GRASSO &amp; SONS</t>
  </si>
  <si>
    <t>J &amp; J TOWING  INC.</t>
  </si>
  <si>
    <t>KNOX COMPANY</t>
  </si>
  <si>
    <t>LEVY  SHACOURTNEY</t>
  </si>
  <si>
    <t>MOONLIGHT NURSERY</t>
  </si>
  <si>
    <t>TAKKT AMERICA HOLDING INC</t>
  </si>
  <si>
    <t>NEWSBANK  INC</t>
  </si>
  <si>
    <t>RITZ SAFETY LLC</t>
  </si>
  <si>
    <t>MARC ROSSINI</t>
  </si>
  <si>
    <t>SCHNEIDER ELECTRIC BUILDINGS AMERICAS  INC.</t>
  </si>
  <si>
    <t>TARRANT COUNTY 9-1-1 EMERGENCY ASSISTANCE DISTRICT</t>
  </si>
  <si>
    <t>TINA AMES DBA SWEET HOME BATH AND BODY</t>
  </si>
  <si>
    <t>ROBERT KINGSLEY ASAY</t>
  </si>
  <si>
    <t>DALLAS COUNTY DISTRICT ATTORNEY'S OFFICE</t>
  </si>
  <si>
    <t>HARRIS  HEATH</t>
  </si>
  <si>
    <t>CREATIVE EMPIRE LLC</t>
  </si>
  <si>
    <t>MOTOROLA SOLUTIONS  INC.</t>
  </si>
  <si>
    <t>WATERSMART SOFTWARE INC.</t>
  </si>
  <si>
    <t>5640 BRYN MAWR LLC</t>
  </si>
  <si>
    <t>COOKE  PAUL M &amp; MARI</t>
  </si>
  <si>
    <t>ATMOS CITIES STEERING COMMITTEE</t>
  </si>
  <si>
    <t>BETTER IMPACT USA  INC</t>
  </si>
  <si>
    <t>MECHANICAL PARTNERS  INC.</t>
  </si>
  <si>
    <t>TANNER NOAKES</t>
  </si>
  <si>
    <t>ROBERTS  JUSTIN MITCHELL</t>
  </si>
  <si>
    <t>ROBERTS  JUSTIN MITCHELLUNPOST</t>
  </si>
  <si>
    <t>NICOLE COOLEY</t>
  </si>
  <si>
    <t>ASSOCIATED SUPPLY COMPANY</t>
  </si>
  <si>
    <t>INFOUSA MARKETING  INC</t>
  </si>
  <si>
    <t>INTEGRAL COMMERCIAL</t>
  </si>
  <si>
    <t>KINTNER  ANDREW</t>
  </si>
  <si>
    <t>MORNINGSTAR</t>
  </si>
  <si>
    <t>NEOGOV</t>
  </si>
  <si>
    <t>OPENGOV  INC.</t>
  </si>
  <si>
    <t>WILLIAMS LANDSCAPE  INC</t>
  </si>
  <si>
    <t>KILMAN  JENNIFER</t>
  </si>
  <si>
    <t>ADAMS  KC LYN</t>
  </si>
  <si>
    <t>ADAMS  KC LYN           VOIDED</t>
  </si>
  <si>
    <t>WILLIAM JOSEPH FAY</t>
  </si>
  <si>
    <t>LANDMARK STRUCTURES I  LP</t>
  </si>
  <si>
    <t>MARTY GREEN</t>
  </si>
  <si>
    <t>MORGAN  JASON MARK</t>
  </si>
  <si>
    <t>JK TANK SERVICES LLC</t>
  </si>
  <si>
    <t>WALKLEY KORIE</t>
  </si>
  <si>
    <t>WALZ GROUP  LLC</t>
  </si>
  <si>
    <t>AGILITY RECOVERY SOLUTIONS</t>
  </si>
  <si>
    <t>DALLAS COUNTY ELECTIONS DEPARTMENT</t>
  </si>
  <si>
    <t>HARTMAN FIRE PROTECTION</t>
  </si>
  <si>
    <t>MENTALIX</t>
  </si>
  <si>
    <t>NATHAN D MAIER CONSULTING ENGINEERS  INC.</t>
  </si>
  <si>
    <t>SIDDONS-MARTIN EMERGENCY GROUP</t>
  </si>
  <si>
    <t>SYMBOL ARTS</t>
  </si>
  <si>
    <t>WORTHINGTON DIRECT HOLDINGS  LLC</t>
  </si>
  <si>
    <t>THE BRANDT COMPANIES  LLC</t>
  </si>
  <si>
    <t>ERS - TEXAS SOCIAL SECURITY PROGRAM</t>
  </si>
  <si>
    <t>HEATHER APPLEBY</t>
  </si>
  <si>
    <t>HUNT  MARGARET</t>
  </si>
  <si>
    <t>JACKSON  BARRY</t>
  </si>
  <si>
    <t>MUDD  LINDA P</t>
  </si>
  <si>
    <t>JOEL PADILLA</t>
  </si>
  <si>
    <t>PENWORTHY</t>
  </si>
  <si>
    <t>CABALLERO  CARLI</t>
  </si>
  <si>
    <t>TELEFLEX LLC</t>
  </si>
  <si>
    <t>C. A WILSON COMPANY</t>
  </si>
  <si>
    <t>JEFFREY P PATTON AND YVETTE PATTON</t>
  </si>
  <si>
    <t>PROQUEST</t>
  </si>
  <si>
    <t>VALLEY VIEW CONSULTING  L.L.C.</t>
  </si>
  <si>
    <t>VALUE LINE PUBLISHING  INC.</t>
  </si>
  <si>
    <t>HILL  JOHN</t>
  </si>
  <si>
    <t>STEWART  JO ANN</t>
  </si>
  <si>
    <t>STOCKDALE INVESTMENT</t>
  </si>
  <si>
    <t>AIR CLEANING TECHNOLOGIES</t>
  </si>
  <si>
    <t>LARRY CREIGHTON</t>
  </si>
  <si>
    <t>AFFEKTIVE SOFTWARE LLC DBA DIGIQUATICS</t>
  </si>
  <si>
    <t>EVIDENT INC.</t>
  </si>
  <si>
    <t>GREUEL  SHANE</t>
  </si>
  <si>
    <t>JANA YOUNG TAX ASSESSOR COLLECTOR</t>
  </si>
  <si>
    <t>RICE  VICTORIA</t>
  </si>
  <si>
    <t>RANDAL RIDDLE</t>
  </si>
  <si>
    <t>ZACHARY SITTON</t>
  </si>
  <si>
    <t>ALEXANDER TACEY</t>
  </si>
  <si>
    <t>TEXAS COALITION OF CITIES FOR UTILITY ISSUES</t>
  </si>
  <si>
    <t>VANESSA VASQUEZ</t>
  </si>
  <si>
    <t>FURNITURE SOLUTIONS NOW  LTD.</t>
  </si>
  <si>
    <t>GG CONTRACTORS  LLC</t>
  </si>
  <si>
    <t>LUKE LAINE COMPANY</t>
  </si>
  <si>
    <t>COATS HOMES</t>
  </si>
  <si>
    <t>MILLER  DAVID B</t>
  </si>
  <si>
    <t>AFFORDABLE FIRE AND SAFETY  INC.</t>
  </si>
  <si>
    <t>BSN SPORTS</t>
  </si>
  <si>
    <t>COVIUS HOLDING  INC.</t>
  </si>
  <si>
    <t>DALLAS COLLEGE</t>
  </si>
  <si>
    <t>MARGARET CLAIRE BEAN</t>
  </si>
  <si>
    <t>KORTNEY NELSON</t>
  </si>
  <si>
    <t>SECRETARY OF STATE</t>
  </si>
  <si>
    <t>SULLIVAN  DOUGLAS</t>
  </si>
  <si>
    <t>TEXAS A &amp; M UNIVERSITY PRESS</t>
  </si>
  <si>
    <t>TEXAS ELECTRICAL</t>
  </si>
  <si>
    <t>HELMICK-RICHARDON  MARGARET</t>
  </si>
  <si>
    <t>ADAMS  TEMANI</t>
  </si>
  <si>
    <t>FLOORING TECTONICS INC</t>
  </si>
  <si>
    <t>INDUSTRIAL HYGIENE AND SAFETY TECHNOLOGY  INC</t>
  </si>
  <si>
    <t>REEDER DISTRIBUTORS</t>
  </si>
  <si>
    <t>YVONNE M. AVINA</t>
  </si>
  <si>
    <t>CHEFSVILLE</t>
  </si>
  <si>
    <t>DH PACE COMPANY</t>
  </si>
  <si>
    <t>SHERRY DIAL</t>
  </si>
  <si>
    <t>JAMES R THORNHILL</t>
  </si>
  <si>
    <t>AMERICAN FUTURE SYSTEMS  INC</t>
  </si>
  <si>
    <t>LONGHORN INC.</t>
  </si>
  <si>
    <t>SHUFORD  SCOTT</t>
  </si>
  <si>
    <t>US POSTMASTER</t>
  </si>
  <si>
    <t>PUBLIC SECTOR PERSONNEL CONSULTANTS  INC.</t>
  </si>
  <si>
    <t>SAVAGE RANGE SYSTEMS  INC</t>
  </si>
  <si>
    <t>YELLOW ROSE MAPPING LLC</t>
  </si>
  <si>
    <t>JOHNSON  CHRIS</t>
  </si>
  <si>
    <t>JOHNSON  CHRIS          UNPOST</t>
  </si>
  <si>
    <t>VENETOS  ASHLEY</t>
  </si>
  <si>
    <t>CADOGAN TATE TEXAS INC</t>
  </si>
  <si>
    <t>BUILDING OFFICIALS ASSOCIATION OF TEXAS</t>
  </si>
  <si>
    <t>CITY OF GRAPEVINE</t>
  </si>
  <si>
    <t>OTHER</t>
  </si>
  <si>
    <t>DIGI SECURITY SYSTEMS  LLC</t>
  </si>
  <si>
    <t>JOHANSEN  LORAN</t>
  </si>
  <si>
    <t>DOUGLAS MILLAR</t>
  </si>
  <si>
    <t>OTIS  SEAN KEITH</t>
  </si>
  <si>
    <t>SANDERS  LARRY ONTARIO</t>
  </si>
  <si>
    <t>SWEARY  ELISSA</t>
  </si>
  <si>
    <t>TEXAS PAINT &amp; WALLPAPER</t>
  </si>
  <si>
    <t>ALLIANCE GEOTECHNICAL GROUP  INC.</t>
  </si>
  <si>
    <t>CITY OF BEDFORD</t>
  </si>
  <si>
    <t>JOLANTA GUSEV</t>
  </si>
  <si>
    <t>JOSEPH DAMIAN SERIO</t>
  </si>
  <si>
    <t>TEXAS DEPARTMENT OF TRANSPORTATION</t>
  </si>
  <si>
    <t>BEE SAFE BEE REMOVAL</t>
  </si>
  <si>
    <t>BEYOND BOOZE BEVERAGE CO LLC</t>
  </si>
  <si>
    <t>BRANDON INDUSTRIES  INC.</t>
  </si>
  <si>
    <t>SHONE DOVILLE</t>
  </si>
  <si>
    <t>CLEARED</t>
  </si>
  <si>
    <t>TURNER  AMY</t>
  </si>
  <si>
    <t>BASS ROOFING &amp; RESTORATION LLC</t>
  </si>
  <si>
    <t>CIGNA HEATHCARE</t>
  </si>
  <si>
    <t>GTS TECHNOLOGY SOLUTIONS  INC.</t>
  </si>
  <si>
    <t>AMERICAN LAW ENFORCEMENT RADAR AND TRAINING</t>
  </si>
  <si>
    <t>BIRINDWA-SOLEIL ELVIS</t>
  </si>
  <si>
    <t>F1RST - FIRST RESPONDER STRESS &amp; TRAUMA LLC</t>
  </si>
  <si>
    <t>MOBILE COMMUNICATIONS AMERICA INC.</t>
  </si>
  <si>
    <t>ROCIC</t>
  </si>
  <si>
    <t>THOMPSON  LAUREN</t>
  </si>
  <si>
    <t>COMMERCIAL ELECTRONICS CORPORATION</t>
  </si>
  <si>
    <t>JACK HENRY AND ASSOCIATES  INC.</t>
  </si>
  <si>
    <t>STAR CITY UNIFORM</t>
  </si>
  <si>
    <t>WATERWAY NORTH TEXAS  INC.</t>
  </si>
  <si>
    <t>AMERICAN PAYROLL INSTITUTE  INC</t>
  </si>
  <si>
    <t>JOANNA MEKEAL</t>
  </si>
  <si>
    <t>CMJ ENGINEERING  INC</t>
  </si>
  <si>
    <t>TURNER REAL ESTATE</t>
  </si>
  <si>
    <t>COMPLETE LANDSCULPTURE OF TEXAS  LP</t>
  </si>
  <si>
    <t>FORVIS  LLP</t>
  </si>
  <si>
    <t>H SERVICES  LLC</t>
  </si>
  <si>
    <t>HEATHER &amp; RANDAL RATTAN</t>
  </si>
  <si>
    <t>BLIND DOG PRODUCTIONS LTD</t>
  </si>
  <si>
    <t>THE NEW YORK TIMES</t>
  </si>
  <si>
    <t>PAVEMENT DOCTOR CORP.  LLC</t>
  </si>
  <si>
    <t>TADPOLE POOL SERVICES</t>
  </si>
  <si>
    <t>COMMERCIAL IDEAS LLC</t>
  </si>
  <si>
    <t>GALVEZ  GABRIEL</t>
  </si>
  <si>
    <t>GARCIA  RODRIGO</t>
  </si>
  <si>
    <t>GAUNA  ERICK</t>
  </si>
  <si>
    <t>GONZALES  DOMINGO</t>
  </si>
  <si>
    <t>GUZMAN  JESUS</t>
  </si>
  <si>
    <t>HILL  NAPOLEON</t>
  </si>
  <si>
    <t>MELT ICE CREAMS LLC</t>
  </si>
  <si>
    <t>ENVIRODREDGE LLC</t>
  </si>
  <si>
    <t>SCOTT FERGUSON</t>
  </si>
  <si>
    <t>FLUTOPIA</t>
  </si>
  <si>
    <t>THE RESCUE SOURCE</t>
  </si>
  <si>
    <t>TAMACAS  JULIO</t>
  </si>
  <si>
    <t>VERTOSOFT LLC</t>
  </si>
  <si>
    <t>EPLUS TECHNOLOGY INC</t>
  </si>
  <si>
    <t>JAMES HERNANDEZ</t>
  </si>
  <si>
    <t>EDDY  JAMIE</t>
  </si>
  <si>
    <t>VON DER AHE  MARLO</t>
  </si>
  <si>
    <t>MARTIN  SHIRLEY</t>
  </si>
  <si>
    <t>AMERICAN RED CROSS</t>
  </si>
  <si>
    <t>BRADLEY STRANGE</t>
  </si>
  <si>
    <t>DIGITAL RESOURCES  INC</t>
  </si>
  <si>
    <t>JAPAN-AMERICA SOCIETY OF DALLAS/FORT WORTH</t>
  </si>
  <si>
    <t>MCKINNEY  BRENDA SCHULTZ</t>
  </si>
  <si>
    <t>MESSER FORT  PLLC</t>
  </si>
  <si>
    <t>ONCOR ELECTRIC DELIVERY</t>
  </si>
  <si>
    <t>COMPASS GROUP USA  INC.</t>
  </si>
  <si>
    <t>AQUA ELECTRIC INC</t>
  </si>
  <si>
    <t>BA GROUP 2  LLC</t>
  </si>
  <si>
    <t>DALLAS LITE &amp; BARRICADE INC</t>
  </si>
  <si>
    <t>KOPER ENTERPRISES  INC.</t>
  </si>
  <si>
    <t>INVICTUS APPS  INC</t>
  </si>
  <si>
    <t>DONALDON-HINER AUTOMOTIVE GROUP  INC</t>
  </si>
  <si>
    <t>BLT - DALLAS HOLDING</t>
  </si>
  <si>
    <t>OUTSTANDING</t>
  </si>
  <si>
    <t>BROWN  MORGUN</t>
  </si>
  <si>
    <t>BETSY ROSS FLAG GIRLS  INC</t>
  </si>
  <si>
    <t>CHURCHILL  AMANDA GANN</t>
  </si>
  <si>
    <t>DAILY COMMERCIAL RECORD</t>
  </si>
  <si>
    <t>DALLAS ARBORETUM &amp; BOTANICAL SOCIETY  INC.</t>
  </si>
  <si>
    <t>HOOPER PLUMBING AND AIR CONDITIONING INC.</t>
  </si>
  <si>
    <t>SAFELITE AUTOGLASS</t>
  </si>
  <si>
    <t>CALEA</t>
  </si>
  <si>
    <t>MARIANO'S RESTAURANT</t>
  </si>
  <si>
    <t>QUANTUM WORKPLACE</t>
  </si>
  <si>
    <t>RJN GROUP  INC.</t>
  </si>
  <si>
    <t>TEMPEST BRUNSON</t>
  </si>
  <si>
    <t>PETRA CHEMICAL COMPANY LLC</t>
  </si>
  <si>
    <t>STEVEN SAPIEN</t>
  </si>
  <si>
    <t>DUSTROL  INC.</t>
  </si>
  <si>
    <t>VITAL RECORDS HOLDING  LLC</t>
  </si>
  <si>
    <t>LAWLESS  ERIN</t>
  </si>
  <si>
    <t>MAHONEY PROPERTY MAN</t>
  </si>
  <si>
    <t>CATHERINE HENRY</t>
  </si>
  <si>
    <t>CITY OF HALTOM CITY</t>
  </si>
  <si>
    <t>DALLAS COUNTY DISTRICT CLERK</t>
  </si>
  <si>
    <t>GOVERNMENT FORMS AND SUPPLIES LLC</t>
  </si>
  <si>
    <t>TEXAS TACTICAL POLICE OFFICERS ASSOCIATION</t>
  </si>
  <si>
    <t>BOSWELL  MARY LOU</t>
  </si>
  <si>
    <t>ADREN ALLEN</t>
  </si>
  <si>
    <t>CALDWELL AUTOMOTIVE PARTNERS  LLC</t>
  </si>
  <si>
    <t>GLASS DOCTOR OF NORTH TEXAS</t>
  </si>
  <si>
    <t>GUERRA MORILLO  LUIS J</t>
  </si>
  <si>
    <t>MENA  ROSA</t>
  </si>
  <si>
    <t>NATIONAL ACADEMY FOR PROFESSIONAL DRIVING INC</t>
  </si>
  <si>
    <t>RODRIGUEZ  JEFFERSON</t>
  </si>
  <si>
    <t>ROZZELL  GRAYSON D</t>
  </si>
  <si>
    <t>THE CULTURED CUP</t>
  </si>
  <si>
    <t>ULINE</t>
  </si>
  <si>
    <t>CHARLENE WILLIAMS</t>
  </si>
  <si>
    <t>BUILDING NETWORK SOLUTIONS  LLC</t>
  </si>
  <si>
    <t>CITY OF UNIVERSITY PARK</t>
  </si>
  <si>
    <t>ERGOGENESIS WORKPLACE SOLUTIONS  LLC</t>
  </si>
  <si>
    <t>TEXAS UNDERGROUND 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</si>
</sst>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DCD365-6D0A-46BF-8950-CB851FE5D705}" name="Table1" displayName="Table1" ref="A1:H3197" totalsRowShown="0">
  <autoFilter ref="A1:H3197" xr:uid="{BADCD365-6D0A-46BF-8950-CB851FE5D705}"/>
  <tableColumns count="8">
    <tableColumn id="1" xr3:uid="{36F93B7B-491B-4021-87A2-92B3CCCF1616}" name="Vendor Set">
      <calculatedColumnFormula>"99"</calculatedColumnFormula>
    </tableColumn>
    <tableColumn id="2" xr3:uid="{22DFB900-8445-4970-A4D5-EA7B89BB1456}" name="Vendor # "/>
    <tableColumn id="3" xr3:uid="{47A0C0D8-5091-4561-A26B-2B311278DBE5}" name="Name"/>
    <tableColumn id="4" xr3:uid="{CD77D791-065F-4491-A1CD-A7F8EB534C8E}" name="Check #"/>
    <tableColumn id="5" xr3:uid="{AB18E116-06B8-418E-9014-DB9A66904CB6}" name="Check Amount"/>
    <tableColumn id="6" xr3:uid="{D3BF9B27-A5C3-4988-A3EF-B7ABAEDFD900}" name="Check Date" dataDxfId="0"/>
    <tableColumn id="7" xr3:uid="{A6CFCFA7-978B-46FB-B7F7-CB2D599A1F39}" name="Check Type"/>
    <tableColumn id="8" xr3:uid="{29E66191-CC56-4C8A-A812-F6CE1D2642FA}" name="Check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5F2C-889A-4FF4-8EA1-D755211D3E6F}">
  <dimension ref="A1:H3197"/>
  <sheetViews>
    <sheetView tabSelected="1" topLeftCell="A19" workbookViewId="0">
      <selection activeCell="N10" sqref="N10"/>
    </sheetView>
  </sheetViews>
  <sheetFormatPr defaultRowHeight="15" x14ac:dyDescent="0.25"/>
  <cols>
    <col min="1" max="1" width="13" customWidth="1"/>
    <col min="2" max="2" width="11.42578125" customWidth="1"/>
    <col min="3" max="3" width="56.140625" bestFit="1" customWidth="1"/>
    <col min="4" max="4" width="10.28515625" customWidth="1"/>
    <col min="5" max="5" width="16.28515625" customWidth="1"/>
    <col min="6" max="7" width="13.5703125" customWidth="1"/>
    <col min="8" max="8" width="1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tr">
        <f t="shared" ref="A2:A65" si="0">"99"</f>
        <v>99</v>
      </c>
      <c r="B2" t="str">
        <f>"04949"</f>
        <v>04949</v>
      </c>
      <c r="C2" t="s">
        <v>8</v>
      </c>
      <c r="D2">
        <v>0</v>
      </c>
      <c r="E2">
        <v>0</v>
      </c>
      <c r="F2" s="1">
        <v>45419</v>
      </c>
      <c r="G2" t="s">
        <v>9</v>
      </c>
    </row>
    <row r="3" spans="1:8" x14ac:dyDescent="0.25">
      <c r="A3" t="str">
        <f t="shared" si="0"/>
        <v>99</v>
      </c>
      <c r="B3" t="str">
        <f>"03818"</f>
        <v>03818</v>
      </c>
      <c r="C3" t="s">
        <v>10</v>
      </c>
      <c r="D3">
        <v>1462</v>
      </c>
      <c r="E3">
        <v>739.56</v>
      </c>
      <c r="F3" s="1">
        <v>45205</v>
      </c>
      <c r="G3" t="s">
        <v>11</v>
      </c>
      <c r="H3" t="s">
        <v>12</v>
      </c>
    </row>
    <row r="4" spans="1:8" x14ac:dyDescent="0.25">
      <c r="A4" t="str">
        <f t="shared" si="0"/>
        <v>99</v>
      </c>
      <c r="B4" t="str">
        <f>"05331"</f>
        <v>05331</v>
      </c>
      <c r="C4" t="s">
        <v>13</v>
      </c>
      <c r="D4">
        <v>1463</v>
      </c>
      <c r="E4">
        <v>600</v>
      </c>
      <c r="F4" s="1">
        <v>45205</v>
      </c>
      <c r="G4" t="s">
        <v>11</v>
      </c>
      <c r="H4" t="s">
        <v>12</v>
      </c>
    </row>
    <row r="5" spans="1:8" x14ac:dyDescent="0.25">
      <c r="A5" t="str">
        <f t="shared" si="0"/>
        <v>99</v>
      </c>
      <c r="B5" t="str">
        <f>"04777"</f>
        <v>04777</v>
      </c>
      <c r="C5" t="s">
        <v>14</v>
      </c>
      <c r="D5">
        <v>1464</v>
      </c>
      <c r="E5">
        <v>784.75</v>
      </c>
      <c r="F5" s="1">
        <v>45205</v>
      </c>
      <c r="G5" t="s">
        <v>11</v>
      </c>
      <c r="H5" t="s">
        <v>12</v>
      </c>
    </row>
    <row r="6" spans="1:8" x14ac:dyDescent="0.25">
      <c r="A6" t="str">
        <f t="shared" si="0"/>
        <v>99</v>
      </c>
      <c r="B6" t="str">
        <f>"05161"</f>
        <v>05161</v>
      </c>
      <c r="C6" t="s">
        <v>13</v>
      </c>
      <c r="D6">
        <v>1465</v>
      </c>
      <c r="E6">
        <v>114.82</v>
      </c>
      <c r="F6" s="1">
        <v>45205</v>
      </c>
      <c r="G6" t="s">
        <v>11</v>
      </c>
      <c r="H6" t="s">
        <v>12</v>
      </c>
    </row>
    <row r="7" spans="1:8" x14ac:dyDescent="0.25">
      <c r="A7" t="str">
        <f t="shared" si="0"/>
        <v>99</v>
      </c>
      <c r="B7" t="str">
        <f>"00555"</f>
        <v>00555</v>
      </c>
      <c r="C7" t="s">
        <v>15</v>
      </c>
      <c r="D7">
        <v>1466</v>
      </c>
      <c r="E7">
        <v>18425.39</v>
      </c>
      <c r="F7" s="1">
        <v>45205</v>
      </c>
      <c r="G7" t="s">
        <v>11</v>
      </c>
      <c r="H7" t="s">
        <v>12</v>
      </c>
    </row>
    <row r="8" spans="1:8" x14ac:dyDescent="0.25">
      <c r="A8" t="str">
        <f t="shared" si="0"/>
        <v>99</v>
      </c>
      <c r="B8" t="str">
        <f>"03788"</f>
        <v>03788</v>
      </c>
      <c r="C8" t="s">
        <v>16</v>
      </c>
      <c r="D8">
        <v>1467</v>
      </c>
      <c r="E8">
        <v>24006.04</v>
      </c>
      <c r="F8" s="1">
        <v>45205</v>
      </c>
      <c r="G8" t="s">
        <v>11</v>
      </c>
      <c r="H8" t="s">
        <v>12</v>
      </c>
    </row>
    <row r="9" spans="1:8" x14ac:dyDescent="0.25">
      <c r="A9" t="str">
        <f t="shared" si="0"/>
        <v>99</v>
      </c>
      <c r="B9" t="str">
        <f>"04330"</f>
        <v>04330</v>
      </c>
      <c r="C9" t="s">
        <v>17</v>
      </c>
      <c r="D9">
        <v>1468</v>
      </c>
      <c r="E9">
        <v>138.46</v>
      </c>
      <c r="F9" s="1">
        <v>45205</v>
      </c>
      <c r="G9" t="s">
        <v>11</v>
      </c>
      <c r="H9" t="s">
        <v>12</v>
      </c>
    </row>
    <row r="10" spans="1:8" x14ac:dyDescent="0.25">
      <c r="A10" t="str">
        <f t="shared" si="0"/>
        <v>99</v>
      </c>
      <c r="B10" t="str">
        <f>"04987"</f>
        <v>04987</v>
      </c>
      <c r="C10" t="s">
        <v>17</v>
      </c>
      <c r="D10">
        <v>1469</v>
      </c>
      <c r="E10">
        <v>670.66</v>
      </c>
      <c r="F10" s="1">
        <v>45205</v>
      </c>
      <c r="G10" t="s">
        <v>11</v>
      </c>
      <c r="H10" t="s">
        <v>12</v>
      </c>
    </row>
    <row r="11" spans="1:8" x14ac:dyDescent="0.25">
      <c r="A11" t="str">
        <f t="shared" si="0"/>
        <v>99</v>
      </c>
      <c r="B11" t="str">
        <f>"01532"</f>
        <v>01532</v>
      </c>
      <c r="C11" t="s">
        <v>18</v>
      </c>
      <c r="D11">
        <v>1470</v>
      </c>
      <c r="E11">
        <v>147361.82999999999</v>
      </c>
      <c r="F11" s="1">
        <v>45205</v>
      </c>
      <c r="G11" t="s">
        <v>11</v>
      </c>
      <c r="H11" t="s">
        <v>12</v>
      </c>
    </row>
    <row r="12" spans="1:8" x14ac:dyDescent="0.25">
      <c r="A12" t="str">
        <f t="shared" si="0"/>
        <v>99</v>
      </c>
      <c r="B12" t="str">
        <f>"04614"</f>
        <v>04614</v>
      </c>
      <c r="C12" t="s">
        <v>19</v>
      </c>
      <c r="D12">
        <v>1471</v>
      </c>
      <c r="E12">
        <v>2711.13</v>
      </c>
      <c r="F12" s="1">
        <v>45204</v>
      </c>
      <c r="G12" t="s">
        <v>11</v>
      </c>
      <c r="H12" t="s">
        <v>12</v>
      </c>
    </row>
    <row r="13" spans="1:8" x14ac:dyDescent="0.25">
      <c r="A13" t="str">
        <f t="shared" si="0"/>
        <v>99</v>
      </c>
      <c r="B13" t="str">
        <f>"04615"</f>
        <v>04615</v>
      </c>
      <c r="C13" t="s">
        <v>20</v>
      </c>
      <c r="D13">
        <v>1472</v>
      </c>
      <c r="E13">
        <v>85.45</v>
      </c>
      <c r="F13" s="1">
        <v>45205</v>
      </c>
      <c r="G13" t="s">
        <v>11</v>
      </c>
      <c r="H13" t="s">
        <v>12</v>
      </c>
    </row>
    <row r="14" spans="1:8" x14ac:dyDescent="0.25">
      <c r="A14" t="str">
        <f t="shared" si="0"/>
        <v>99</v>
      </c>
      <c r="B14" t="str">
        <f>"00328"</f>
        <v>00328</v>
      </c>
      <c r="C14" t="s">
        <v>21</v>
      </c>
      <c r="D14">
        <v>1474</v>
      </c>
      <c r="E14">
        <v>446304.25</v>
      </c>
      <c r="F14" s="1">
        <v>45205</v>
      </c>
      <c r="G14" t="s">
        <v>11</v>
      </c>
      <c r="H14" t="s">
        <v>12</v>
      </c>
    </row>
    <row r="15" spans="1:8" x14ac:dyDescent="0.25">
      <c r="A15" t="str">
        <f t="shared" si="0"/>
        <v>99</v>
      </c>
      <c r="B15" t="str">
        <f>"05001"</f>
        <v>05001</v>
      </c>
      <c r="C15" t="s">
        <v>22</v>
      </c>
      <c r="D15">
        <v>1475</v>
      </c>
      <c r="E15">
        <v>11592.6</v>
      </c>
      <c r="F15" s="1">
        <v>45201</v>
      </c>
      <c r="G15" t="s">
        <v>11</v>
      </c>
      <c r="H15" t="s">
        <v>12</v>
      </c>
    </row>
    <row r="16" spans="1:8" x14ac:dyDescent="0.25">
      <c r="A16" t="str">
        <f t="shared" si="0"/>
        <v>99</v>
      </c>
      <c r="B16" t="str">
        <f>"01012"</f>
        <v>01012</v>
      </c>
      <c r="C16" t="s">
        <v>23</v>
      </c>
      <c r="D16">
        <v>1476</v>
      </c>
      <c r="E16">
        <v>9933.33</v>
      </c>
      <c r="F16" s="1">
        <v>45218</v>
      </c>
      <c r="G16" t="s">
        <v>11</v>
      </c>
      <c r="H16" t="s">
        <v>12</v>
      </c>
    </row>
    <row r="17" spans="1:8" x14ac:dyDescent="0.25">
      <c r="A17" t="str">
        <f t="shared" si="0"/>
        <v>99</v>
      </c>
      <c r="B17" t="str">
        <f>"01088"</f>
        <v>01088</v>
      </c>
      <c r="C17" t="s">
        <v>24</v>
      </c>
      <c r="D17">
        <v>1477</v>
      </c>
      <c r="E17">
        <v>263966.2</v>
      </c>
      <c r="F17" s="1">
        <v>45210</v>
      </c>
      <c r="G17" t="s">
        <v>11</v>
      </c>
      <c r="H17" t="s">
        <v>12</v>
      </c>
    </row>
    <row r="18" spans="1:8" x14ac:dyDescent="0.25">
      <c r="A18" t="str">
        <f t="shared" si="0"/>
        <v>99</v>
      </c>
      <c r="B18" t="str">
        <f>"03818"</f>
        <v>03818</v>
      </c>
      <c r="C18" t="s">
        <v>10</v>
      </c>
      <c r="D18">
        <v>1478</v>
      </c>
      <c r="E18">
        <v>739.56</v>
      </c>
      <c r="F18" s="1">
        <v>45219</v>
      </c>
      <c r="G18" t="s">
        <v>11</v>
      </c>
      <c r="H18" t="s">
        <v>12</v>
      </c>
    </row>
    <row r="19" spans="1:8" x14ac:dyDescent="0.25">
      <c r="A19" t="str">
        <f t="shared" si="0"/>
        <v>99</v>
      </c>
      <c r="B19" t="str">
        <f>"05331"</f>
        <v>05331</v>
      </c>
      <c r="C19" t="s">
        <v>13</v>
      </c>
      <c r="D19">
        <v>1479</v>
      </c>
      <c r="E19">
        <v>600</v>
      </c>
      <c r="F19" s="1">
        <v>45219</v>
      </c>
      <c r="G19" t="s">
        <v>11</v>
      </c>
      <c r="H19" t="s">
        <v>12</v>
      </c>
    </row>
    <row r="20" spans="1:8" x14ac:dyDescent="0.25">
      <c r="A20" t="str">
        <f t="shared" si="0"/>
        <v>99</v>
      </c>
      <c r="B20" t="str">
        <f>"04777"</f>
        <v>04777</v>
      </c>
      <c r="C20" t="s">
        <v>14</v>
      </c>
      <c r="D20">
        <v>1480</v>
      </c>
      <c r="E20">
        <v>784.75</v>
      </c>
      <c r="F20" s="1">
        <v>45219</v>
      </c>
      <c r="G20" t="s">
        <v>11</v>
      </c>
      <c r="H20" t="s">
        <v>12</v>
      </c>
    </row>
    <row r="21" spans="1:8" x14ac:dyDescent="0.25">
      <c r="A21" t="str">
        <f t="shared" si="0"/>
        <v>99</v>
      </c>
      <c r="B21" t="str">
        <f>"05161"</f>
        <v>05161</v>
      </c>
      <c r="C21" t="s">
        <v>13</v>
      </c>
      <c r="D21">
        <v>1481</v>
      </c>
      <c r="E21">
        <v>114.82</v>
      </c>
      <c r="F21" s="1">
        <v>45219</v>
      </c>
      <c r="G21" t="s">
        <v>11</v>
      </c>
      <c r="H21" t="s">
        <v>12</v>
      </c>
    </row>
    <row r="22" spans="1:8" x14ac:dyDescent="0.25">
      <c r="A22" t="str">
        <f t="shared" si="0"/>
        <v>99</v>
      </c>
      <c r="B22" t="str">
        <f>"00555"</f>
        <v>00555</v>
      </c>
      <c r="C22" t="s">
        <v>15</v>
      </c>
      <c r="D22">
        <v>1482</v>
      </c>
      <c r="E22">
        <v>18608.509999999998</v>
      </c>
      <c r="F22" s="1">
        <v>45219</v>
      </c>
      <c r="G22" t="s">
        <v>11</v>
      </c>
      <c r="H22" t="s">
        <v>12</v>
      </c>
    </row>
    <row r="23" spans="1:8" x14ac:dyDescent="0.25">
      <c r="A23" t="str">
        <f t="shared" si="0"/>
        <v>99</v>
      </c>
      <c r="B23" t="str">
        <f>"03788"</f>
        <v>03788</v>
      </c>
      <c r="C23" t="s">
        <v>16</v>
      </c>
      <c r="D23">
        <v>1483</v>
      </c>
      <c r="E23">
        <v>20972.62</v>
      </c>
      <c r="F23" s="1">
        <v>45219</v>
      </c>
      <c r="G23" t="s">
        <v>11</v>
      </c>
      <c r="H23" t="s">
        <v>12</v>
      </c>
    </row>
    <row r="24" spans="1:8" x14ac:dyDescent="0.25">
      <c r="A24" t="str">
        <f t="shared" si="0"/>
        <v>99</v>
      </c>
      <c r="B24" t="str">
        <f>"04330"</f>
        <v>04330</v>
      </c>
      <c r="C24" t="s">
        <v>17</v>
      </c>
      <c r="D24">
        <v>1484</v>
      </c>
      <c r="E24">
        <v>138.46</v>
      </c>
      <c r="F24" s="1">
        <v>45219</v>
      </c>
      <c r="G24" t="s">
        <v>11</v>
      </c>
      <c r="H24" t="s">
        <v>12</v>
      </c>
    </row>
    <row r="25" spans="1:8" x14ac:dyDescent="0.25">
      <c r="A25" t="str">
        <f t="shared" si="0"/>
        <v>99</v>
      </c>
      <c r="B25" t="str">
        <f>"04987"</f>
        <v>04987</v>
      </c>
      <c r="C25" t="s">
        <v>17</v>
      </c>
      <c r="D25">
        <v>1485</v>
      </c>
      <c r="E25">
        <v>670.66</v>
      </c>
      <c r="F25" s="1">
        <v>45219</v>
      </c>
      <c r="G25" t="s">
        <v>11</v>
      </c>
      <c r="H25" t="s">
        <v>12</v>
      </c>
    </row>
    <row r="26" spans="1:8" x14ac:dyDescent="0.25">
      <c r="A26" t="str">
        <f t="shared" si="0"/>
        <v>99</v>
      </c>
      <c r="B26" t="str">
        <f>"01532"</f>
        <v>01532</v>
      </c>
      <c r="C26" t="s">
        <v>18</v>
      </c>
      <c r="D26">
        <v>1486</v>
      </c>
      <c r="E26">
        <v>155784.22</v>
      </c>
      <c r="F26" s="1">
        <v>45219</v>
      </c>
      <c r="G26" t="s">
        <v>11</v>
      </c>
      <c r="H26" t="s">
        <v>12</v>
      </c>
    </row>
    <row r="27" spans="1:8" x14ac:dyDescent="0.25">
      <c r="A27" t="str">
        <f t="shared" si="0"/>
        <v>99</v>
      </c>
      <c r="B27" t="str">
        <f>"03162"</f>
        <v>03162</v>
      </c>
      <c r="C27" t="s">
        <v>25</v>
      </c>
      <c r="D27">
        <v>1487</v>
      </c>
      <c r="E27">
        <v>17049.150000000001</v>
      </c>
      <c r="F27" s="1">
        <v>45210</v>
      </c>
      <c r="G27" t="s">
        <v>11</v>
      </c>
      <c r="H27" t="s">
        <v>12</v>
      </c>
    </row>
    <row r="28" spans="1:8" x14ac:dyDescent="0.25">
      <c r="A28" t="str">
        <f t="shared" si="0"/>
        <v>99</v>
      </c>
      <c r="B28" t="str">
        <f>"05226"</f>
        <v>05226</v>
      </c>
      <c r="C28" t="s">
        <v>26</v>
      </c>
      <c r="D28">
        <v>1488</v>
      </c>
      <c r="E28">
        <v>10691.54</v>
      </c>
      <c r="F28" s="1">
        <v>45217</v>
      </c>
      <c r="G28" t="s">
        <v>11</v>
      </c>
      <c r="H28" t="s">
        <v>12</v>
      </c>
    </row>
    <row r="29" spans="1:8" x14ac:dyDescent="0.25">
      <c r="A29" t="str">
        <f t="shared" si="0"/>
        <v>99</v>
      </c>
      <c r="B29" t="str">
        <f>"04762"</f>
        <v>04762</v>
      </c>
      <c r="C29" t="s">
        <v>27</v>
      </c>
      <c r="D29">
        <v>1489</v>
      </c>
      <c r="E29">
        <v>173159.74</v>
      </c>
      <c r="F29" s="1">
        <v>45217</v>
      </c>
      <c r="G29" t="s">
        <v>11</v>
      </c>
      <c r="H29" t="s">
        <v>12</v>
      </c>
    </row>
    <row r="30" spans="1:8" x14ac:dyDescent="0.25">
      <c r="A30" t="str">
        <f t="shared" si="0"/>
        <v>99</v>
      </c>
      <c r="B30" t="str">
        <f>"04557"</f>
        <v>04557</v>
      </c>
      <c r="C30" t="s">
        <v>28</v>
      </c>
      <c r="D30">
        <v>1490</v>
      </c>
      <c r="E30">
        <v>111865.95</v>
      </c>
      <c r="F30" s="1">
        <v>45219</v>
      </c>
      <c r="G30" t="s">
        <v>11</v>
      </c>
      <c r="H30" t="s">
        <v>12</v>
      </c>
    </row>
    <row r="31" spans="1:8" x14ac:dyDescent="0.25">
      <c r="A31" t="str">
        <f t="shared" si="0"/>
        <v>99</v>
      </c>
      <c r="B31" t="str">
        <f>"01234"</f>
        <v>01234</v>
      </c>
      <c r="C31" t="s">
        <v>29</v>
      </c>
      <c r="D31">
        <v>1491</v>
      </c>
      <c r="E31">
        <v>419.5</v>
      </c>
      <c r="F31" s="1">
        <v>45224</v>
      </c>
      <c r="G31" t="s">
        <v>30</v>
      </c>
      <c r="H31" t="s">
        <v>31</v>
      </c>
    </row>
    <row r="32" spans="1:8" x14ac:dyDescent="0.25">
      <c r="A32" t="str">
        <f t="shared" si="0"/>
        <v>99</v>
      </c>
      <c r="B32" t="str">
        <f>"01234"</f>
        <v>01234</v>
      </c>
      <c r="C32" t="s">
        <v>29</v>
      </c>
      <c r="D32">
        <v>1491</v>
      </c>
      <c r="E32">
        <v>-419.5</v>
      </c>
      <c r="F32" s="1">
        <v>45224</v>
      </c>
      <c r="G32" t="s">
        <v>30</v>
      </c>
    </row>
    <row r="33" spans="1:8" x14ac:dyDescent="0.25">
      <c r="A33" t="str">
        <f t="shared" si="0"/>
        <v>99</v>
      </c>
      <c r="B33" t="str">
        <f>"01234"</f>
        <v>01234</v>
      </c>
      <c r="C33" t="s">
        <v>29</v>
      </c>
      <c r="D33">
        <v>1492</v>
      </c>
      <c r="E33">
        <v>56940.99</v>
      </c>
      <c r="F33" s="1">
        <v>45225</v>
      </c>
      <c r="G33" t="s">
        <v>11</v>
      </c>
      <c r="H33" t="s">
        <v>12</v>
      </c>
    </row>
    <row r="34" spans="1:8" x14ac:dyDescent="0.25">
      <c r="A34" t="str">
        <f t="shared" si="0"/>
        <v>99</v>
      </c>
      <c r="B34" t="str">
        <f>"00555"</f>
        <v>00555</v>
      </c>
      <c r="C34" t="s">
        <v>15</v>
      </c>
      <c r="D34">
        <v>1493</v>
      </c>
      <c r="E34">
        <v>20379.18</v>
      </c>
      <c r="F34" s="1">
        <v>45230</v>
      </c>
      <c r="G34" t="s">
        <v>11</v>
      </c>
      <c r="H34" t="s">
        <v>12</v>
      </c>
    </row>
    <row r="35" spans="1:8" x14ac:dyDescent="0.25">
      <c r="A35" t="str">
        <f t="shared" si="0"/>
        <v>99</v>
      </c>
      <c r="B35" t="str">
        <f>"01532"</f>
        <v>01532</v>
      </c>
      <c r="C35" t="s">
        <v>18</v>
      </c>
      <c r="D35">
        <v>1494</v>
      </c>
      <c r="E35">
        <v>18554.73</v>
      </c>
      <c r="F35" s="1">
        <v>45230</v>
      </c>
      <c r="G35" t="s">
        <v>11</v>
      </c>
      <c r="H35" t="s">
        <v>12</v>
      </c>
    </row>
    <row r="36" spans="1:8" x14ac:dyDescent="0.25">
      <c r="A36" t="str">
        <f t="shared" si="0"/>
        <v>99</v>
      </c>
      <c r="B36" t="str">
        <f>"03818"</f>
        <v>03818</v>
      </c>
      <c r="C36" t="s">
        <v>10</v>
      </c>
      <c r="D36">
        <v>1495</v>
      </c>
      <c r="E36">
        <v>739.56</v>
      </c>
      <c r="F36" s="1">
        <v>45233</v>
      </c>
      <c r="G36" t="s">
        <v>11</v>
      </c>
      <c r="H36" t="s">
        <v>12</v>
      </c>
    </row>
    <row r="37" spans="1:8" x14ac:dyDescent="0.25">
      <c r="A37" t="str">
        <f t="shared" si="0"/>
        <v>99</v>
      </c>
      <c r="B37" t="str">
        <f>"05331"</f>
        <v>05331</v>
      </c>
      <c r="C37" t="s">
        <v>13</v>
      </c>
      <c r="D37">
        <v>1496</v>
      </c>
      <c r="E37">
        <v>600</v>
      </c>
      <c r="F37" s="1">
        <v>45233</v>
      </c>
      <c r="G37" t="s">
        <v>11</v>
      </c>
      <c r="H37" t="s">
        <v>12</v>
      </c>
    </row>
    <row r="38" spans="1:8" x14ac:dyDescent="0.25">
      <c r="A38" t="str">
        <f t="shared" si="0"/>
        <v>99</v>
      </c>
      <c r="B38" t="str">
        <f>"04777"</f>
        <v>04777</v>
      </c>
      <c r="C38" t="s">
        <v>14</v>
      </c>
      <c r="D38">
        <v>1497</v>
      </c>
      <c r="E38">
        <v>784.75</v>
      </c>
      <c r="F38" s="1">
        <v>45233</v>
      </c>
      <c r="G38" t="s">
        <v>11</v>
      </c>
      <c r="H38" t="s">
        <v>12</v>
      </c>
    </row>
    <row r="39" spans="1:8" x14ac:dyDescent="0.25">
      <c r="A39" t="str">
        <f t="shared" si="0"/>
        <v>99</v>
      </c>
      <c r="B39" t="str">
        <f>"05161"</f>
        <v>05161</v>
      </c>
      <c r="C39" t="s">
        <v>13</v>
      </c>
      <c r="D39">
        <v>1498</v>
      </c>
      <c r="E39">
        <v>114.82</v>
      </c>
      <c r="F39" s="1">
        <v>45233</v>
      </c>
      <c r="G39" t="s">
        <v>11</v>
      </c>
      <c r="H39" t="s">
        <v>12</v>
      </c>
    </row>
    <row r="40" spans="1:8" x14ac:dyDescent="0.25">
      <c r="A40" t="str">
        <f t="shared" si="0"/>
        <v>99</v>
      </c>
      <c r="B40" t="str">
        <f>"00555"</f>
        <v>00555</v>
      </c>
      <c r="C40" t="s">
        <v>15</v>
      </c>
      <c r="D40">
        <v>1499</v>
      </c>
      <c r="E40">
        <v>14057.58</v>
      </c>
      <c r="F40" s="1">
        <v>45233</v>
      </c>
      <c r="G40" t="s">
        <v>11</v>
      </c>
      <c r="H40" t="s">
        <v>12</v>
      </c>
    </row>
    <row r="41" spans="1:8" x14ac:dyDescent="0.25">
      <c r="A41" t="str">
        <f t="shared" si="0"/>
        <v>99</v>
      </c>
      <c r="B41" t="str">
        <f>"03788"</f>
        <v>03788</v>
      </c>
      <c r="C41" t="s">
        <v>16</v>
      </c>
      <c r="D41">
        <v>1500</v>
      </c>
      <c r="E41">
        <v>25309.65</v>
      </c>
      <c r="F41" s="1">
        <v>45233</v>
      </c>
      <c r="G41" t="s">
        <v>11</v>
      </c>
      <c r="H41" t="s">
        <v>12</v>
      </c>
    </row>
    <row r="42" spans="1:8" x14ac:dyDescent="0.25">
      <c r="A42" t="str">
        <f t="shared" si="0"/>
        <v>99</v>
      </c>
      <c r="B42" t="str">
        <f>"04330"</f>
        <v>04330</v>
      </c>
      <c r="C42" t="s">
        <v>17</v>
      </c>
      <c r="D42">
        <v>1501</v>
      </c>
      <c r="E42">
        <v>138.46</v>
      </c>
      <c r="F42" s="1">
        <v>45233</v>
      </c>
      <c r="G42" t="s">
        <v>11</v>
      </c>
      <c r="H42" t="s">
        <v>12</v>
      </c>
    </row>
    <row r="43" spans="1:8" x14ac:dyDescent="0.25">
      <c r="A43" t="str">
        <f t="shared" si="0"/>
        <v>99</v>
      </c>
      <c r="B43" t="str">
        <f>"04987"</f>
        <v>04987</v>
      </c>
      <c r="C43" t="s">
        <v>17</v>
      </c>
      <c r="D43">
        <v>1502</v>
      </c>
      <c r="E43">
        <v>670.66</v>
      </c>
      <c r="F43" s="1">
        <v>45233</v>
      </c>
      <c r="G43" t="s">
        <v>11</v>
      </c>
      <c r="H43" t="s">
        <v>12</v>
      </c>
    </row>
    <row r="44" spans="1:8" x14ac:dyDescent="0.25">
      <c r="A44" t="str">
        <f t="shared" si="0"/>
        <v>99</v>
      </c>
      <c r="B44" t="str">
        <f>"01532"</f>
        <v>01532</v>
      </c>
      <c r="C44" t="s">
        <v>18</v>
      </c>
      <c r="D44">
        <v>1503</v>
      </c>
      <c r="E44">
        <v>147959.56</v>
      </c>
      <c r="F44" s="1">
        <v>45233</v>
      </c>
      <c r="G44" t="s">
        <v>11</v>
      </c>
      <c r="H44" t="s">
        <v>12</v>
      </c>
    </row>
    <row r="45" spans="1:8" x14ac:dyDescent="0.25">
      <c r="A45" t="str">
        <f t="shared" si="0"/>
        <v>99</v>
      </c>
      <c r="B45" t="str">
        <f>"04614"</f>
        <v>04614</v>
      </c>
      <c r="C45" t="s">
        <v>19</v>
      </c>
      <c r="D45">
        <v>1504</v>
      </c>
      <c r="E45">
        <v>3084.72</v>
      </c>
      <c r="F45" s="1">
        <v>45236</v>
      </c>
      <c r="G45" t="s">
        <v>11</v>
      </c>
      <c r="H45" t="s">
        <v>12</v>
      </c>
    </row>
    <row r="46" spans="1:8" x14ac:dyDescent="0.25">
      <c r="A46" t="str">
        <f t="shared" si="0"/>
        <v>99</v>
      </c>
      <c r="B46" t="str">
        <f>"04615"</f>
        <v>04615</v>
      </c>
      <c r="C46" t="s">
        <v>20</v>
      </c>
      <c r="D46">
        <v>1505</v>
      </c>
      <c r="E46">
        <v>85.7</v>
      </c>
      <c r="F46" s="1">
        <v>45232</v>
      </c>
      <c r="G46" t="s">
        <v>11</v>
      </c>
      <c r="H46" t="s">
        <v>12</v>
      </c>
    </row>
    <row r="47" spans="1:8" x14ac:dyDescent="0.25">
      <c r="A47" t="str">
        <f t="shared" si="0"/>
        <v>99</v>
      </c>
      <c r="B47" t="str">
        <f>"00328"</f>
        <v>00328</v>
      </c>
      <c r="C47" t="s">
        <v>21</v>
      </c>
      <c r="D47">
        <v>1506</v>
      </c>
      <c r="E47">
        <v>402444.87</v>
      </c>
      <c r="F47" s="1">
        <v>45237</v>
      </c>
      <c r="G47" t="s">
        <v>11</v>
      </c>
      <c r="H47" t="s">
        <v>12</v>
      </c>
    </row>
    <row r="48" spans="1:8" x14ac:dyDescent="0.25">
      <c r="A48" t="str">
        <f t="shared" si="0"/>
        <v>99</v>
      </c>
      <c r="B48" t="str">
        <f>"05001"</f>
        <v>05001</v>
      </c>
      <c r="C48" t="s">
        <v>22</v>
      </c>
      <c r="D48">
        <v>1507</v>
      </c>
      <c r="E48">
        <v>11161.22</v>
      </c>
      <c r="F48" s="1">
        <v>45232</v>
      </c>
      <c r="G48" t="s">
        <v>11</v>
      </c>
      <c r="H48" t="s">
        <v>12</v>
      </c>
    </row>
    <row r="49" spans="1:8" x14ac:dyDescent="0.25">
      <c r="A49" t="str">
        <f t="shared" si="0"/>
        <v>99</v>
      </c>
      <c r="B49" t="str">
        <f>"03367"</f>
        <v>03367</v>
      </c>
      <c r="C49" t="s">
        <v>32</v>
      </c>
      <c r="D49">
        <v>1508</v>
      </c>
      <c r="E49">
        <v>100</v>
      </c>
      <c r="F49" s="1">
        <v>45240</v>
      </c>
      <c r="G49" t="s">
        <v>11</v>
      </c>
      <c r="H49" t="s">
        <v>12</v>
      </c>
    </row>
    <row r="50" spans="1:8" x14ac:dyDescent="0.25">
      <c r="A50" t="str">
        <f t="shared" si="0"/>
        <v>99</v>
      </c>
      <c r="B50" t="str">
        <f>"01234"</f>
        <v>01234</v>
      </c>
      <c r="C50" t="s">
        <v>29</v>
      </c>
      <c r="D50">
        <v>1509</v>
      </c>
      <c r="E50">
        <v>419.5</v>
      </c>
      <c r="F50" s="1">
        <v>45236</v>
      </c>
      <c r="G50" t="s">
        <v>11</v>
      </c>
      <c r="H50" t="s">
        <v>12</v>
      </c>
    </row>
    <row r="51" spans="1:8" x14ac:dyDescent="0.25">
      <c r="A51" t="str">
        <f t="shared" si="0"/>
        <v>99</v>
      </c>
      <c r="B51" t="str">
        <f>"01088"</f>
        <v>01088</v>
      </c>
      <c r="C51" t="s">
        <v>24</v>
      </c>
      <c r="D51">
        <v>1510</v>
      </c>
      <c r="E51">
        <v>244540.73</v>
      </c>
      <c r="F51" s="1">
        <v>45240</v>
      </c>
      <c r="G51" t="s">
        <v>11</v>
      </c>
      <c r="H51" t="s">
        <v>12</v>
      </c>
    </row>
    <row r="52" spans="1:8" x14ac:dyDescent="0.25">
      <c r="A52" t="str">
        <f t="shared" si="0"/>
        <v>99</v>
      </c>
      <c r="B52" t="str">
        <f>"01090"</f>
        <v>01090</v>
      </c>
      <c r="C52" t="s">
        <v>33</v>
      </c>
      <c r="D52">
        <v>1511</v>
      </c>
      <c r="E52">
        <v>235001.78</v>
      </c>
      <c r="F52" s="1">
        <v>45240</v>
      </c>
      <c r="G52" t="s">
        <v>11</v>
      </c>
      <c r="H52" t="s">
        <v>12</v>
      </c>
    </row>
    <row r="53" spans="1:8" x14ac:dyDescent="0.25">
      <c r="A53" t="str">
        <f t="shared" si="0"/>
        <v>99</v>
      </c>
      <c r="B53" t="str">
        <f>"03818"</f>
        <v>03818</v>
      </c>
      <c r="C53" t="s">
        <v>10</v>
      </c>
      <c r="D53">
        <v>1512</v>
      </c>
      <c r="E53">
        <v>739.56</v>
      </c>
      <c r="F53" s="1">
        <v>45247</v>
      </c>
      <c r="G53" t="s">
        <v>11</v>
      </c>
      <c r="H53" t="s">
        <v>12</v>
      </c>
    </row>
    <row r="54" spans="1:8" x14ac:dyDescent="0.25">
      <c r="A54" t="str">
        <f t="shared" si="0"/>
        <v>99</v>
      </c>
      <c r="B54" t="str">
        <f>"05331"</f>
        <v>05331</v>
      </c>
      <c r="C54" t="s">
        <v>13</v>
      </c>
      <c r="D54">
        <v>1513</v>
      </c>
      <c r="E54">
        <v>600</v>
      </c>
      <c r="F54" s="1">
        <v>45247</v>
      </c>
      <c r="G54" t="s">
        <v>11</v>
      </c>
      <c r="H54" t="s">
        <v>12</v>
      </c>
    </row>
    <row r="55" spans="1:8" x14ac:dyDescent="0.25">
      <c r="A55" t="str">
        <f t="shared" si="0"/>
        <v>99</v>
      </c>
      <c r="B55" t="str">
        <f>"04777"</f>
        <v>04777</v>
      </c>
      <c r="C55" t="s">
        <v>14</v>
      </c>
      <c r="D55">
        <v>1514</v>
      </c>
      <c r="E55">
        <v>784.75</v>
      </c>
      <c r="F55" s="1">
        <v>45247</v>
      </c>
      <c r="G55" t="s">
        <v>11</v>
      </c>
      <c r="H55" t="s">
        <v>12</v>
      </c>
    </row>
    <row r="56" spans="1:8" x14ac:dyDescent="0.25">
      <c r="A56" t="str">
        <f t="shared" si="0"/>
        <v>99</v>
      </c>
      <c r="B56" t="str">
        <f>"05161"</f>
        <v>05161</v>
      </c>
      <c r="C56" t="s">
        <v>13</v>
      </c>
      <c r="D56">
        <v>1515</v>
      </c>
      <c r="E56">
        <v>114.82</v>
      </c>
      <c r="F56" s="1">
        <v>45247</v>
      </c>
      <c r="G56" t="s">
        <v>11</v>
      </c>
      <c r="H56" t="s">
        <v>12</v>
      </c>
    </row>
    <row r="57" spans="1:8" x14ac:dyDescent="0.25">
      <c r="A57" t="str">
        <f t="shared" si="0"/>
        <v>99</v>
      </c>
      <c r="B57" t="str">
        <f>"00555"</f>
        <v>00555</v>
      </c>
      <c r="C57" t="s">
        <v>15</v>
      </c>
      <c r="D57">
        <v>1516</v>
      </c>
      <c r="E57">
        <v>13558.75</v>
      </c>
      <c r="F57" s="1">
        <v>45247</v>
      </c>
      <c r="G57" t="s">
        <v>11</v>
      </c>
      <c r="H57" t="s">
        <v>12</v>
      </c>
    </row>
    <row r="58" spans="1:8" x14ac:dyDescent="0.25">
      <c r="A58" t="str">
        <f t="shared" si="0"/>
        <v>99</v>
      </c>
      <c r="B58" t="str">
        <f>"03788"</f>
        <v>03788</v>
      </c>
      <c r="C58" t="s">
        <v>16</v>
      </c>
      <c r="D58">
        <v>1517</v>
      </c>
      <c r="E58">
        <v>20874.61</v>
      </c>
      <c r="F58" s="1">
        <v>45247</v>
      </c>
      <c r="G58" t="s">
        <v>11</v>
      </c>
      <c r="H58" t="s">
        <v>12</v>
      </c>
    </row>
    <row r="59" spans="1:8" x14ac:dyDescent="0.25">
      <c r="A59" t="str">
        <f t="shared" si="0"/>
        <v>99</v>
      </c>
      <c r="B59" t="str">
        <f>"04330"</f>
        <v>04330</v>
      </c>
      <c r="C59" t="s">
        <v>17</v>
      </c>
      <c r="D59">
        <v>1518</v>
      </c>
      <c r="E59">
        <v>138.46</v>
      </c>
      <c r="F59" s="1">
        <v>45247</v>
      </c>
      <c r="G59" t="s">
        <v>11</v>
      </c>
      <c r="H59" t="s">
        <v>12</v>
      </c>
    </row>
    <row r="60" spans="1:8" x14ac:dyDescent="0.25">
      <c r="A60" t="str">
        <f t="shared" si="0"/>
        <v>99</v>
      </c>
      <c r="B60" t="str">
        <f>"04987"</f>
        <v>04987</v>
      </c>
      <c r="C60" t="s">
        <v>17</v>
      </c>
      <c r="D60">
        <v>1519</v>
      </c>
      <c r="E60">
        <v>670.66</v>
      </c>
      <c r="F60" s="1">
        <v>45247</v>
      </c>
      <c r="G60" t="s">
        <v>11</v>
      </c>
      <c r="H60" t="s">
        <v>12</v>
      </c>
    </row>
    <row r="61" spans="1:8" x14ac:dyDescent="0.25">
      <c r="A61" t="str">
        <f t="shared" si="0"/>
        <v>99</v>
      </c>
      <c r="B61" t="str">
        <f>"01532"</f>
        <v>01532</v>
      </c>
      <c r="C61" t="s">
        <v>18</v>
      </c>
      <c r="D61">
        <v>1520</v>
      </c>
      <c r="E61">
        <v>144382.20000000001</v>
      </c>
      <c r="F61" s="1">
        <v>45247</v>
      </c>
      <c r="G61" t="s">
        <v>11</v>
      </c>
      <c r="H61" t="s">
        <v>12</v>
      </c>
    </row>
    <row r="62" spans="1:8" x14ac:dyDescent="0.25">
      <c r="A62" t="str">
        <f t="shared" si="0"/>
        <v>99</v>
      </c>
      <c r="B62" t="str">
        <f>"04762"</f>
        <v>04762</v>
      </c>
      <c r="C62" t="s">
        <v>27</v>
      </c>
      <c r="D62">
        <v>1521</v>
      </c>
      <c r="E62">
        <v>170607.68</v>
      </c>
      <c r="F62" s="1">
        <v>45244</v>
      </c>
      <c r="G62" t="s">
        <v>11</v>
      </c>
      <c r="H62" t="s">
        <v>12</v>
      </c>
    </row>
    <row r="63" spans="1:8" x14ac:dyDescent="0.25">
      <c r="A63" t="str">
        <f t="shared" si="0"/>
        <v>99</v>
      </c>
      <c r="B63" t="str">
        <f>"04557"</f>
        <v>04557</v>
      </c>
      <c r="C63" t="s">
        <v>28</v>
      </c>
      <c r="D63">
        <v>1522</v>
      </c>
      <c r="E63">
        <v>120650.57</v>
      </c>
      <c r="F63" s="1">
        <v>45247</v>
      </c>
      <c r="G63" t="s">
        <v>11</v>
      </c>
      <c r="H63" t="s">
        <v>12</v>
      </c>
    </row>
    <row r="64" spans="1:8" x14ac:dyDescent="0.25">
      <c r="A64" t="str">
        <f t="shared" si="0"/>
        <v>99</v>
      </c>
      <c r="B64" t="str">
        <f>"01012"</f>
        <v>01012</v>
      </c>
      <c r="C64" t="s">
        <v>23</v>
      </c>
      <c r="D64">
        <v>1523</v>
      </c>
      <c r="E64">
        <v>10567.06</v>
      </c>
      <c r="F64" s="1">
        <v>45247</v>
      </c>
      <c r="G64" t="s">
        <v>11</v>
      </c>
      <c r="H64" t="s">
        <v>12</v>
      </c>
    </row>
    <row r="65" spans="1:8" x14ac:dyDescent="0.25">
      <c r="A65" t="str">
        <f t="shared" si="0"/>
        <v>99</v>
      </c>
      <c r="B65" t="str">
        <f>"01090"</f>
        <v>01090</v>
      </c>
      <c r="C65" t="s">
        <v>33</v>
      </c>
      <c r="D65">
        <v>1524</v>
      </c>
      <c r="E65">
        <v>2835.76</v>
      </c>
      <c r="F65" s="1">
        <v>45250</v>
      </c>
      <c r="G65" t="s">
        <v>11</v>
      </c>
      <c r="H65" t="s">
        <v>12</v>
      </c>
    </row>
    <row r="66" spans="1:8" x14ac:dyDescent="0.25">
      <c r="A66" t="str">
        <f t="shared" ref="A66:A129" si="1">"99"</f>
        <v>99</v>
      </c>
      <c r="B66" t="str">
        <f>"03818"</f>
        <v>03818</v>
      </c>
      <c r="C66" t="s">
        <v>10</v>
      </c>
      <c r="D66">
        <v>1525</v>
      </c>
      <c r="E66">
        <v>739.56</v>
      </c>
      <c r="F66" s="1">
        <v>45261</v>
      </c>
      <c r="G66" t="s">
        <v>11</v>
      </c>
      <c r="H66" t="s">
        <v>12</v>
      </c>
    </row>
    <row r="67" spans="1:8" x14ac:dyDescent="0.25">
      <c r="A67" t="str">
        <f t="shared" si="1"/>
        <v>99</v>
      </c>
      <c r="B67" t="str">
        <f>"05331"</f>
        <v>05331</v>
      </c>
      <c r="C67" t="s">
        <v>13</v>
      </c>
      <c r="D67">
        <v>1526</v>
      </c>
      <c r="E67">
        <v>600</v>
      </c>
      <c r="F67" s="1">
        <v>45261</v>
      </c>
      <c r="G67" t="s">
        <v>11</v>
      </c>
      <c r="H67" t="s">
        <v>12</v>
      </c>
    </row>
    <row r="68" spans="1:8" x14ac:dyDescent="0.25">
      <c r="A68" t="str">
        <f t="shared" si="1"/>
        <v>99</v>
      </c>
      <c r="B68" t="str">
        <f>"04777"</f>
        <v>04777</v>
      </c>
      <c r="C68" t="s">
        <v>14</v>
      </c>
      <c r="D68">
        <v>1527</v>
      </c>
      <c r="E68">
        <v>778.39</v>
      </c>
      <c r="F68" s="1">
        <v>45261</v>
      </c>
      <c r="G68" t="s">
        <v>11</v>
      </c>
      <c r="H68" t="s">
        <v>12</v>
      </c>
    </row>
    <row r="69" spans="1:8" x14ac:dyDescent="0.25">
      <c r="A69" t="str">
        <f t="shared" si="1"/>
        <v>99</v>
      </c>
      <c r="B69" t="str">
        <f>"05161"</f>
        <v>05161</v>
      </c>
      <c r="C69" t="s">
        <v>13</v>
      </c>
      <c r="D69">
        <v>1528</v>
      </c>
      <c r="E69">
        <v>114.82</v>
      </c>
      <c r="F69" s="1">
        <v>45261</v>
      </c>
      <c r="G69" t="s">
        <v>11</v>
      </c>
      <c r="H69" t="s">
        <v>12</v>
      </c>
    </row>
    <row r="70" spans="1:8" x14ac:dyDescent="0.25">
      <c r="A70" t="str">
        <f t="shared" si="1"/>
        <v>99</v>
      </c>
      <c r="B70" t="str">
        <f>"00555"</f>
        <v>00555</v>
      </c>
      <c r="C70" t="s">
        <v>15</v>
      </c>
      <c r="D70">
        <v>1529</v>
      </c>
      <c r="E70">
        <v>13208.98</v>
      </c>
      <c r="F70" s="1">
        <v>45261</v>
      </c>
      <c r="G70" t="s">
        <v>11</v>
      </c>
      <c r="H70" t="s">
        <v>12</v>
      </c>
    </row>
    <row r="71" spans="1:8" x14ac:dyDescent="0.25">
      <c r="A71" t="str">
        <f t="shared" si="1"/>
        <v>99</v>
      </c>
      <c r="B71" t="str">
        <f>"03788"</f>
        <v>03788</v>
      </c>
      <c r="C71" t="s">
        <v>16</v>
      </c>
      <c r="D71">
        <v>1530</v>
      </c>
      <c r="E71">
        <v>23674.61</v>
      </c>
      <c r="F71" s="1">
        <v>45261</v>
      </c>
      <c r="G71" t="s">
        <v>11</v>
      </c>
      <c r="H71" t="s">
        <v>12</v>
      </c>
    </row>
    <row r="72" spans="1:8" x14ac:dyDescent="0.25">
      <c r="A72" t="str">
        <f t="shared" si="1"/>
        <v>99</v>
      </c>
      <c r="B72" t="str">
        <f>"04330"</f>
        <v>04330</v>
      </c>
      <c r="C72" t="s">
        <v>17</v>
      </c>
      <c r="D72">
        <v>1531</v>
      </c>
      <c r="E72">
        <v>138.46</v>
      </c>
      <c r="F72" s="1">
        <v>45261</v>
      </c>
      <c r="G72" t="s">
        <v>11</v>
      </c>
      <c r="H72" t="s">
        <v>12</v>
      </c>
    </row>
    <row r="73" spans="1:8" x14ac:dyDescent="0.25">
      <c r="A73" t="str">
        <f t="shared" si="1"/>
        <v>99</v>
      </c>
      <c r="B73" t="str">
        <f>"04987"</f>
        <v>04987</v>
      </c>
      <c r="C73" t="s">
        <v>17</v>
      </c>
      <c r="D73">
        <v>1532</v>
      </c>
      <c r="E73">
        <v>670.66</v>
      </c>
      <c r="F73" s="1">
        <v>45261</v>
      </c>
      <c r="G73" t="s">
        <v>11</v>
      </c>
      <c r="H73" t="s">
        <v>12</v>
      </c>
    </row>
    <row r="74" spans="1:8" x14ac:dyDescent="0.25">
      <c r="A74" t="str">
        <f t="shared" si="1"/>
        <v>99</v>
      </c>
      <c r="B74" t="str">
        <f>"01532"</f>
        <v>01532</v>
      </c>
      <c r="C74" t="s">
        <v>18</v>
      </c>
      <c r="D74">
        <v>1533</v>
      </c>
      <c r="E74">
        <v>146256.19</v>
      </c>
      <c r="F74" s="1">
        <v>45261</v>
      </c>
      <c r="G74" t="s">
        <v>11</v>
      </c>
      <c r="H74" t="s">
        <v>12</v>
      </c>
    </row>
    <row r="75" spans="1:8" x14ac:dyDescent="0.25">
      <c r="A75" t="str">
        <f t="shared" si="1"/>
        <v>99</v>
      </c>
      <c r="B75" t="str">
        <f>"05226"</f>
        <v>05226</v>
      </c>
      <c r="C75" t="s">
        <v>26</v>
      </c>
      <c r="D75">
        <v>1534</v>
      </c>
      <c r="E75">
        <v>10282.469999999999</v>
      </c>
      <c r="F75" s="1">
        <v>45251</v>
      </c>
      <c r="G75" t="s">
        <v>11</v>
      </c>
      <c r="H75" t="s">
        <v>12</v>
      </c>
    </row>
    <row r="76" spans="1:8" x14ac:dyDescent="0.25">
      <c r="A76" t="str">
        <f t="shared" si="1"/>
        <v>99</v>
      </c>
      <c r="B76" t="str">
        <f>"00328"</f>
        <v>00328</v>
      </c>
      <c r="C76" t="s">
        <v>21</v>
      </c>
      <c r="D76">
        <v>1535</v>
      </c>
      <c r="E76">
        <v>274501.28999999998</v>
      </c>
      <c r="F76" s="1">
        <v>45268</v>
      </c>
      <c r="G76" t="s">
        <v>11</v>
      </c>
      <c r="H76" t="s">
        <v>12</v>
      </c>
    </row>
    <row r="77" spans="1:8" x14ac:dyDescent="0.25">
      <c r="A77" t="str">
        <f t="shared" si="1"/>
        <v>99</v>
      </c>
      <c r="B77" t="str">
        <f>"04614"</f>
        <v>04614</v>
      </c>
      <c r="C77" t="s">
        <v>19</v>
      </c>
      <c r="D77">
        <v>1536</v>
      </c>
      <c r="E77">
        <v>2654.93</v>
      </c>
      <c r="F77" s="1">
        <v>45265</v>
      </c>
      <c r="G77" t="s">
        <v>11</v>
      </c>
      <c r="H77" t="s">
        <v>12</v>
      </c>
    </row>
    <row r="78" spans="1:8" x14ac:dyDescent="0.25">
      <c r="A78" t="str">
        <f t="shared" si="1"/>
        <v>99</v>
      </c>
      <c r="B78" t="str">
        <f>"04615"</f>
        <v>04615</v>
      </c>
      <c r="C78" t="s">
        <v>20</v>
      </c>
      <c r="D78">
        <v>1537</v>
      </c>
      <c r="E78">
        <v>85.95</v>
      </c>
      <c r="F78" s="1">
        <v>45264</v>
      </c>
      <c r="G78" t="s">
        <v>11</v>
      </c>
      <c r="H78" t="s">
        <v>12</v>
      </c>
    </row>
    <row r="79" spans="1:8" x14ac:dyDescent="0.25">
      <c r="A79" t="str">
        <f t="shared" si="1"/>
        <v>99</v>
      </c>
      <c r="B79" t="str">
        <f>"05226"</f>
        <v>05226</v>
      </c>
      <c r="C79" t="s">
        <v>26</v>
      </c>
      <c r="D79">
        <v>1538</v>
      </c>
      <c r="E79">
        <v>10856.6</v>
      </c>
      <c r="F79" s="1">
        <v>45273</v>
      </c>
      <c r="G79" t="s">
        <v>11</v>
      </c>
      <c r="H79" t="s">
        <v>12</v>
      </c>
    </row>
    <row r="80" spans="1:8" x14ac:dyDescent="0.25">
      <c r="A80" t="str">
        <f t="shared" si="1"/>
        <v>99</v>
      </c>
      <c r="B80" t="str">
        <f>"04762"</f>
        <v>04762</v>
      </c>
      <c r="C80" t="s">
        <v>27</v>
      </c>
      <c r="D80">
        <v>1539</v>
      </c>
      <c r="E80">
        <v>172319.23</v>
      </c>
      <c r="F80" s="1">
        <v>45272</v>
      </c>
      <c r="G80" t="s">
        <v>11</v>
      </c>
      <c r="H80" t="s">
        <v>12</v>
      </c>
    </row>
    <row r="81" spans="1:8" x14ac:dyDescent="0.25">
      <c r="A81" t="str">
        <f t="shared" si="1"/>
        <v>99</v>
      </c>
      <c r="B81" t="str">
        <f>"05001"</f>
        <v>05001</v>
      </c>
      <c r="C81" t="s">
        <v>22</v>
      </c>
      <c r="D81">
        <v>1540</v>
      </c>
      <c r="E81">
        <v>11547.19</v>
      </c>
      <c r="F81" s="1">
        <v>45264</v>
      </c>
      <c r="G81" t="s">
        <v>11</v>
      </c>
      <c r="H81" t="s">
        <v>12</v>
      </c>
    </row>
    <row r="82" spans="1:8" x14ac:dyDescent="0.25">
      <c r="A82" t="str">
        <f t="shared" si="1"/>
        <v>99</v>
      </c>
      <c r="B82" t="str">
        <f>"04557"</f>
        <v>04557</v>
      </c>
      <c r="C82" t="s">
        <v>28</v>
      </c>
      <c r="D82">
        <v>1541</v>
      </c>
      <c r="E82">
        <v>120478.73</v>
      </c>
      <c r="F82" s="1">
        <v>45280</v>
      </c>
      <c r="G82" t="s">
        <v>11</v>
      </c>
      <c r="H82" t="s">
        <v>12</v>
      </c>
    </row>
    <row r="83" spans="1:8" x14ac:dyDescent="0.25">
      <c r="A83" t="str">
        <f t="shared" si="1"/>
        <v>99</v>
      </c>
      <c r="B83" t="str">
        <f>"01012"</f>
        <v>01012</v>
      </c>
      <c r="C83" t="s">
        <v>23</v>
      </c>
      <c r="D83">
        <v>1542</v>
      </c>
      <c r="E83">
        <v>10606.01</v>
      </c>
      <c r="F83" s="1">
        <v>45278</v>
      </c>
      <c r="G83" t="s">
        <v>11</v>
      </c>
      <c r="H83" t="s">
        <v>12</v>
      </c>
    </row>
    <row r="84" spans="1:8" x14ac:dyDescent="0.25">
      <c r="A84" t="str">
        <f t="shared" si="1"/>
        <v>99</v>
      </c>
      <c r="B84" t="str">
        <f>"03818"</f>
        <v>03818</v>
      </c>
      <c r="C84" t="s">
        <v>10</v>
      </c>
      <c r="D84">
        <v>1543</v>
      </c>
      <c r="E84">
        <v>739.56</v>
      </c>
      <c r="F84" s="1">
        <v>45275</v>
      </c>
      <c r="G84" t="s">
        <v>11</v>
      </c>
      <c r="H84" t="s">
        <v>12</v>
      </c>
    </row>
    <row r="85" spans="1:8" x14ac:dyDescent="0.25">
      <c r="A85" t="str">
        <f t="shared" si="1"/>
        <v>99</v>
      </c>
      <c r="B85" t="str">
        <f>"05331"</f>
        <v>05331</v>
      </c>
      <c r="C85" t="s">
        <v>13</v>
      </c>
      <c r="D85">
        <v>1544</v>
      </c>
      <c r="E85">
        <v>600</v>
      </c>
      <c r="F85" s="1">
        <v>45275</v>
      </c>
      <c r="G85" t="s">
        <v>11</v>
      </c>
      <c r="H85" t="s">
        <v>12</v>
      </c>
    </row>
    <row r="86" spans="1:8" x14ac:dyDescent="0.25">
      <c r="A86" t="str">
        <f t="shared" si="1"/>
        <v>99</v>
      </c>
      <c r="B86" t="str">
        <f>"04777"</f>
        <v>04777</v>
      </c>
      <c r="C86" t="s">
        <v>14</v>
      </c>
      <c r="D86">
        <v>1545</v>
      </c>
      <c r="E86">
        <v>699.57</v>
      </c>
      <c r="F86" s="1">
        <v>45275</v>
      </c>
      <c r="G86" t="s">
        <v>11</v>
      </c>
      <c r="H86" t="s">
        <v>12</v>
      </c>
    </row>
    <row r="87" spans="1:8" x14ac:dyDescent="0.25">
      <c r="A87" t="str">
        <f t="shared" si="1"/>
        <v>99</v>
      </c>
      <c r="B87" t="str">
        <f>"05161"</f>
        <v>05161</v>
      </c>
      <c r="C87" t="s">
        <v>13</v>
      </c>
      <c r="D87">
        <v>1546</v>
      </c>
      <c r="E87">
        <v>114.82</v>
      </c>
      <c r="F87" s="1">
        <v>45275</v>
      </c>
      <c r="G87" t="s">
        <v>11</v>
      </c>
      <c r="H87" t="s">
        <v>12</v>
      </c>
    </row>
    <row r="88" spans="1:8" x14ac:dyDescent="0.25">
      <c r="A88" t="str">
        <f t="shared" si="1"/>
        <v>99</v>
      </c>
      <c r="B88" t="str">
        <f>"00555"</f>
        <v>00555</v>
      </c>
      <c r="C88" t="s">
        <v>15</v>
      </c>
      <c r="D88">
        <v>1547</v>
      </c>
      <c r="E88">
        <v>12265.11</v>
      </c>
      <c r="F88" s="1">
        <v>45275</v>
      </c>
      <c r="G88" t="s">
        <v>11</v>
      </c>
      <c r="H88" t="s">
        <v>12</v>
      </c>
    </row>
    <row r="89" spans="1:8" x14ac:dyDescent="0.25">
      <c r="A89" t="str">
        <f t="shared" si="1"/>
        <v>99</v>
      </c>
      <c r="B89" t="str">
        <f>"03788"</f>
        <v>03788</v>
      </c>
      <c r="C89" t="s">
        <v>16</v>
      </c>
      <c r="D89">
        <v>1548</v>
      </c>
      <c r="E89">
        <v>20855.7</v>
      </c>
      <c r="F89" s="1">
        <v>45275</v>
      </c>
      <c r="G89" t="s">
        <v>11</v>
      </c>
      <c r="H89" t="s">
        <v>12</v>
      </c>
    </row>
    <row r="90" spans="1:8" x14ac:dyDescent="0.25">
      <c r="A90" t="str">
        <f t="shared" si="1"/>
        <v>99</v>
      </c>
      <c r="B90" t="str">
        <f>"01088"</f>
        <v>01088</v>
      </c>
      <c r="C90" t="s">
        <v>24</v>
      </c>
      <c r="D90">
        <v>1549</v>
      </c>
      <c r="E90">
        <v>229547.39</v>
      </c>
      <c r="F90" s="1">
        <v>45269</v>
      </c>
      <c r="G90" t="s">
        <v>11</v>
      </c>
      <c r="H90" t="s">
        <v>12</v>
      </c>
    </row>
    <row r="91" spans="1:8" x14ac:dyDescent="0.25">
      <c r="A91" t="str">
        <f t="shared" si="1"/>
        <v>99</v>
      </c>
      <c r="B91" t="str">
        <f>"04330"</f>
        <v>04330</v>
      </c>
      <c r="C91" t="s">
        <v>17</v>
      </c>
      <c r="D91">
        <v>1550</v>
      </c>
      <c r="E91">
        <v>138.46</v>
      </c>
      <c r="F91" s="1">
        <v>45275</v>
      </c>
      <c r="G91" t="s">
        <v>11</v>
      </c>
      <c r="H91" t="s">
        <v>12</v>
      </c>
    </row>
    <row r="92" spans="1:8" x14ac:dyDescent="0.25">
      <c r="A92" t="str">
        <f t="shared" si="1"/>
        <v>99</v>
      </c>
      <c r="B92" t="str">
        <f>"04987"</f>
        <v>04987</v>
      </c>
      <c r="C92" t="s">
        <v>17</v>
      </c>
      <c r="D92">
        <v>1551</v>
      </c>
      <c r="E92">
        <v>670.66</v>
      </c>
      <c r="F92" s="1">
        <v>45275</v>
      </c>
      <c r="G92" t="s">
        <v>11</v>
      </c>
      <c r="H92" t="s">
        <v>12</v>
      </c>
    </row>
    <row r="93" spans="1:8" x14ac:dyDescent="0.25">
      <c r="A93" t="str">
        <f t="shared" si="1"/>
        <v>99</v>
      </c>
      <c r="B93" t="str">
        <f>"01532"</f>
        <v>01532</v>
      </c>
      <c r="C93" t="s">
        <v>18</v>
      </c>
      <c r="D93">
        <v>1552</v>
      </c>
      <c r="E93">
        <v>146208.71</v>
      </c>
      <c r="F93" s="1">
        <v>45275</v>
      </c>
      <c r="G93" t="s">
        <v>11</v>
      </c>
      <c r="H93" t="s">
        <v>12</v>
      </c>
    </row>
    <row r="94" spans="1:8" x14ac:dyDescent="0.25">
      <c r="A94" t="str">
        <f t="shared" si="1"/>
        <v>99</v>
      </c>
      <c r="B94" t="str">
        <f>"01532"</f>
        <v>01532</v>
      </c>
      <c r="C94" t="s">
        <v>18</v>
      </c>
      <c r="D94">
        <v>1553</v>
      </c>
      <c r="E94">
        <v>9458.4599999999991</v>
      </c>
      <c r="F94" s="1">
        <v>45289</v>
      </c>
      <c r="G94" t="s">
        <v>11</v>
      </c>
      <c r="H94" t="s">
        <v>12</v>
      </c>
    </row>
    <row r="95" spans="1:8" x14ac:dyDescent="0.25">
      <c r="A95" t="str">
        <f t="shared" si="1"/>
        <v>99</v>
      </c>
      <c r="B95" t="str">
        <f>"00555"</f>
        <v>00555</v>
      </c>
      <c r="C95" t="s">
        <v>15</v>
      </c>
      <c r="D95">
        <v>1554</v>
      </c>
      <c r="E95">
        <v>12036.23</v>
      </c>
      <c r="F95" s="1">
        <v>45289</v>
      </c>
      <c r="G95" t="s">
        <v>11</v>
      </c>
      <c r="H95" t="s">
        <v>12</v>
      </c>
    </row>
    <row r="96" spans="1:8" x14ac:dyDescent="0.25">
      <c r="A96" t="str">
        <f t="shared" si="1"/>
        <v>99</v>
      </c>
      <c r="B96" t="str">
        <f>"01532"</f>
        <v>01532</v>
      </c>
      <c r="C96" t="s">
        <v>18</v>
      </c>
      <c r="D96">
        <v>1555</v>
      </c>
      <c r="E96">
        <v>145482.15</v>
      </c>
      <c r="F96" s="1">
        <v>45289</v>
      </c>
      <c r="G96" t="s">
        <v>11</v>
      </c>
      <c r="H96" t="s">
        <v>12</v>
      </c>
    </row>
    <row r="97" spans="1:8" x14ac:dyDescent="0.25">
      <c r="A97" t="str">
        <f t="shared" si="1"/>
        <v>99</v>
      </c>
      <c r="B97" t="str">
        <f>"03818"</f>
        <v>03818</v>
      </c>
      <c r="C97" t="s">
        <v>10</v>
      </c>
      <c r="D97">
        <v>1556</v>
      </c>
      <c r="E97">
        <v>739.56</v>
      </c>
      <c r="F97" s="1">
        <v>45289</v>
      </c>
      <c r="G97" t="s">
        <v>11</v>
      </c>
      <c r="H97" t="s">
        <v>12</v>
      </c>
    </row>
    <row r="98" spans="1:8" x14ac:dyDescent="0.25">
      <c r="A98" t="str">
        <f t="shared" si="1"/>
        <v>99</v>
      </c>
      <c r="B98" t="str">
        <f>"04330"</f>
        <v>04330</v>
      </c>
      <c r="C98" t="s">
        <v>17</v>
      </c>
      <c r="D98">
        <v>1557</v>
      </c>
      <c r="E98">
        <v>138.46</v>
      </c>
      <c r="F98" s="1">
        <v>45289</v>
      </c>
      <c r="G98" t="s">
        <v>11</v>
      </c>
      <c r="H98" t="s">
        <v>12</v>
      </c>
    </row>
    <row r="99" spans="1:8" x14ac:dyDescent="0.25">
      <c r="A99" t="str">
        <f t="shared" si="1"/>
        <v>99</v>
      </c>
      <c r="B99" t="str">
        <f>"04987"</f>
        <v>04987</v>
      </c>
      <c r="C99" t="s">
        <v>17</v>
      </c>
      <c r="D99">
        <v>1558</v>
      </c>
      <c r="E99">
        <v>670.66</v>
      </c>
      <c r="F99" s="1">
        <v>45289</v>
      </c>
      <c r="G99" t="s">
        <v>11</v>
      </c>
      <c r="H99" t="s">
        <v>12</v>
      </c>
    </row>
    <row r="100" spans="1:8" x14ac:dyDescent="0.25">
      <c r="A100" t="str">
        <f t="shared" si="1"/>
        <v>99</v>
      </c>
      <c r="B100" t="str">
        <f>"05161"</f>
        <v>05161</v>
      </c>
      <c r="C100" t="s">
        <v>13</v>
      </c>
      <c r="D100">
        <v>1559</v>
      </c>
      <c r="E100">
        <v>114.82</v>
      </c>
      <c r="F100" s="1">
        <v>45289</v>
      </c>
      <c r="G100" t="s">
        <v>11</v>
      </c>
      <c r="H100" t="s">
        <v>12</v>
      </c>
    </row>
    <row r="101" spans="1:8" x14ac:dyDescent="0.25">
      <c r="A101" t="str">
        <f t="shared" si="1"/>
        <v>99</v>
      </c>
      <c r="B101" t="str">
        <f>"05331"</f>
        <v>05331</v>
      </c>
      <c r="C101" t="s">
        <v>13</v>
      </c>
      <c r="D101">
        <v>1560</v>
      </c>
      <c r="E101">
        <v>600</v>
      </c>
      <c r="F101" s="1">
        <v>45289</v>
      </c>
      <c r="G101" t="s">
        <v>11</v>
      </c>
      <c r="H101" t="s">
        <v>12</v>
      </c>
    </row>
    <row r="102" spans="1:8" x14ac:dyDescent="0.25">
      <c r="A102" t="str">
        <f t="shared" si="1"/>
        <v>99</v>
      </c>
      <c r="B102" t="str">
        <f>"03162"</f>
        <v>03162</v>
      </c>
      <c r="C102" t="s">
        <v>25</v>
      </c>
      <c r="D102">
        <v>1561</v>
      </c>
      <c r="E102">
        <v>45880</v>
      </c>
      <c r="F102" s="1">
        <v>45236</v>
      </c>
      <c r="G102" t="s">
        <v>11</v>
      </c>
      <c r="H102" t="s">
        <v>12</v>
      </c>
    </row>
    <row r="103" spans="1:8" x14ac:dyDescent="0.25">
      <c r="A103" t="str">
        <f t="shared" si="1"/>
        <v>99</v>
      </c>
      <c r="B103" t="str">
        <f>"01532"</f>
        <v>01532</v>
      </c>
      <c r="C103" t="s">
        <v>18</v>
      </c>
      <c r="D103">
        <v>1562</v>
      </c>
      <c r="E103">
        <v>17856.310000000001</v>
      </c>
      <c r="F103" s="1">
        <v>45296</v>
      </c>
      <c r="G103" t="s">
        <v>11</v>
      </c>
      <c r="H103" t="s">
        <v>12</v>
      </c>
    </row>
    <row r="104" spans="1:8" x14ac:dyDescent="0.25">
      <c r="A104" t="str">
        <f t="shared" si="1"/>
        <v>99</v>
      </c>
      <c r="B104" t="str">
        <f>"03818"</f>
        <v>03818</v>
      </c>
      <c r="C104" t="s">
        <v>10</v>
      </c>
      <c r="D104">
        <v>1563</v>
      </c>
      <c r="E104">
        <v>739.56</v>
      </c>
      <c r="F104" s="1">
        <v>45303</v>
      </c>
      <c r="G104" t="s">
        <v>11</v>
      </c>
      <c r="H104" t="s">
        <v>12</v>
      </c>
    </row>
    <row r="105" spans="1:8" x14ac:dyDescent="0.25">
      <c r="A105" t="str">
        <f t="shared" si="1"/>
        <v>99</v>
      </c>
      <c r="B105" t="str">
        <f>"05331"</f>
        <v>05331</v>
      </c>
      <c r="C105" t="s">
        <v>13</v>
      </c>
      <c r="D105">
        <v>1564</v>
      </c>
      <c r="E105">
        <v>600</v>
      </c>
      <c r="F105" s="1">
        <v>45303</v>
      </c>
      <c r="G105" t="s">
        <v>11</v>
      </c>
      <c r="H105" t="s">
        <v>12</v>
      </c>
    </row>
    <row r="106" spans="1:8" x14ac:dyDescent="0.25">
      <c r="A106" t="str">
        <f t="shared" si="1"/>
        <v>99</v>
      </c>
      <c r="B106" t="str">
        <f>"04777"</f>
        <v>04777</v>
      </c>
      <c r="C106" t="s">
        <v>14</v>
      </c>
      <c r="D106">
        <v>1565</v>
      </c>
      <c r="E106">
        <v>784.75</v>
      </c>
      <c r="F106" s="1">
        <v>45303</v>
      </c>
      <c r="G106" t="s">
        <v>11</v>
      </c>
      <c r="H106" t="s">
        <v>12</v>
      </c>
    </row>
    <row r="107" spans="1:8" x14ac:dyDescent="0.25">
      <c r="A107" t="str">
        <f t="shared" si="1"/>
        <v>99</v>
      </c>
      <c r="B107" t="str">
        <f>"05161"</f>
        <v>05161</v>
      </c>
      <c r="C107" t="s">
        <v>13</v>
      </c>
      <c r="D107">
        <v>1566</v>
      </c>
      <c r="E107">
        <v>114.82</v>
      </c>
      <c r="F107" s="1">
        <v>45303</v>
      </c>
      <c r="G107" t="s">
        <v>11</v>
      </c>
      <c r="H107" t="s">
        <v>12</v>
      </c>
    </row>
    <row r="108" spans="1:8" x14ac:dyDescent="0.25">
      <c r="A108" t="str">
        <f t="shared" si="1"/>
        <v>99</v>
      </c>
      <c r="B108" t="str">
        <f>"00555"</f>
        <v>00555</v>
      </c>
      <c r="C108" t="s">
        <v>15</v>
      </c>
      <c r="D108">
        <v>1567</v>
      </c>
      <c r="E108">
        <v>29451.32</v>
      </c>
      <c r="F108" s="1">
        <v>45303</v>
      </c>
      <c r="G108" t="s">
        <v>11</v>
      </c>
      <c r="H108" t="s">
        <v>12</v>
      </c>
    </row>
    <row r="109" spans="1:8" x14ac:dyDescent="0.25">
      <c r="A109" t="str">
        <f t="shared" si="1"/>
        <v>99</v>
      </c>
      <c r="B109" t="str">
        <f>"03788"</f>
        <v>03788</v>
      </c>
      <c r="C109" t="s">
        <v>16</v>
      </c>
      <c r="D109">
        <v>1568</v>
      </c>
      <c r="E109">
        <v>27878.92</v>
      </c>
      <c r="F109" s="1">
        <v>45303</v>
      </c>
      <c r="G109" t="s">
        <v>11</v>
      </c>
      <c r="H109" t="s">
        <v>12</v>
      </c>
    </row>
    <row r="110" spans="1:8" x14ac:dyDescent="0.25">
      <c r="A110" t="str">
        <f t="shared" si="1"/>
        <v>99</v>
      </c>
      <c r="B110" t="str">
        <f>"01088"</f>
        <v>01088</v>
      </c>
      <c r="C110" t="s">
        <v>24</v>
      </c>
      <c r="D110">
        <v>1569</v>
      </c>
      <c r="E110">
        <v>355094.87</v>
      </c>
      <c r="F110" s="1">
        <v>45303</v>
      </c>
      <c r="G110" t="s">
        <v>11</v>
      </c>
      <c r="H110" t="s">
        <v>12</v>
      </c>
    </row>
    <row r="111" spans="1:8" x14ac:dyDescent="0.25">
      <c r="A111" t="str">
        <f t="shared" si="1"/>
        <v>99</v>
      </c>
      <c r="B111" t="str">
        <f>"04330"</f>
        <v>04330</v>
      </c>
      <c r="C111" t="s">
        <v>17</v>
      </c>
      <c r="D111">
        <v>1570</v>
      </c>
      <c r="E111">
        <v>138.46</v>
      </c>
      <c r="F111" s="1">
        <v>45303</v>
      </c>
      <c r="G111" t="s">
        <v>11</v>
      </c>
      <c r="H111" t="s">
        <v>12</v>
      </c>
    </row>
    <row r="112" spans="1:8" x14ac:dyDescent="0.25">
      <c r="A112" t="str">
        <f t="shared" si="1"/>
        <v>99</v>
      </c>
      <c r="B112" t="str">
        <f>"04987"</f>
        <v>04987</v>
      </c>
      <c r="C112" t="s">
        <v>17</v>
      </c>
      <c r="D112">
        <v>1571</v>
      </c>
      <c r="E112">
        <v>670.66</v>
      </c>
      <c r="F112" s="1">
        <v>45303</v>
      </c>
      <c r="G112" t="s">
        <v>11</v>
      </c>
      <c r="H112" t="s">
        <v>12</v>
      </c>
    </row>
    <row r="113" spans="1:8" x14ac:dyDescent="0.25">
      <c r="A113" t="str">
        <f t="shared" si="1"/>
        <v>99</v>
      </c>
      <c r="B113" t="str">
        <f>"01532"</f>
        <v>01532</v>
      </c>
      <c r="C113" t="s">
        <v>18</v>
      </c>
      <c r="D113">
        <v>1572</v>
      </c>
      <c r="E113">
        <v>152474.28</v>
      </c>
      <c r="F113" s="1">
        <v>45303</v>
      </c>
      <c r="G113" t="s">
        <v>11</v>
      </c>
      <c r="H113" t="s">
        <v>12</v>
      </c>
    </row>
    <row r="114" spans="1:8" x14ac:dyDescent="0.25">
      <c r="A114" t="str">
        <f t="shared" si="1"/>
        <v>99</v>
      </c>
      <c r="B114" t="str">
        <f>"04614"</f>
        <v>04614</v>
      </c>
      <c r="C114" t="s">
        <v>19</v>
      </c>
      <c r="D114">
        <v>1573</v>
      </c>
      <c r="E114">
        <v>2073.0700000000002</v>
      </c>
      <c r="F114" s="1">
        <v>45296</v>
      </c>
      <c r="G114" t="s">
        <v>11</v>
      </c>
      <c r="H114" t="s">
        <v>12</v>
      </c>
    </row>
    <row r="115" spans="1:8" x14ac:dyDescent="0.25">
      <c r="A115" t="str">
        <f t="shared" si="1"/>
        <v>99</v>
      </c>
      <c r="B115" t="str">
        <f>"04615"</f>
        <v>04615</v>
      </c>
      <c r="C115" t="s">
        <v>20</v>
      </c>
      <c r="D115">
        <v>1574</v>
      </c>
      <c r="E115">
        <v>85.45</v>
      </c>
      <c r="F115" s="1">
        <v>45293</v>
      </c>
      <c r="G115" t="s">
        <v>11</v>
      </c>
      <c r="H115" t="s">
        <v>12</v>
      </c>
    </row>
    <row r="116" spans="1:8" x14ac:dyDescent="0.25">
      <c r="A116" t="str">
        <f t="shared" si="1"/>
        <v>99</v>
      </c>
      <c r="B116" t="str">
        <f>"00328"</f>
        <v>00328</v>
      </c>
      <c r="C116" t="s">
        <v>21</v>
      </c>
      <c r="D116">
        <v>1575</v>
      </c>
      <c r="E116">
        <v>231426.69</v>
      </c>
      <c r="F116" s="1">
        <v>45301</v>
      </c>
      <c r="G116" t="s">
        <v>11</v>
      </c>
      <c r="H116" t="s">
        <v>12</v>
      </c>
    </row>
    <row r="117" spans="1:8" x14ac:dyDescent="0.25">
      <c r="A117" t="str">
        <f t="shared" si="1"/>
        <v>99</v>
      </c>
      <c r="B117" t="str">
        <f>"05001"</f>
        <v>05001</v>
      </c>
      <c r="C117" t="s">
        <v>22</v>
      </c>
      <c r="D117">
        <v>1576</v>
      </c>
      <c r="E117">
        <v>9244.4699999999993</v>
      </c>
      <c r="F117" s="1">
        <v>45293</v>
      </c>
      <c r="G117" t="s">
        <v>11</v>
      </c>
      <c r="H117" t="s">
        <v>12</v>
      </c>
    </row>
    <row r="118" spans="1:8" x14ac:dyDescent="0.25">
      <c r="A118" t="str">
        <f t="shared" si="1"/>
        <v>99</v>
      </c>
      <c r="B118" t="str">
        <f>"04557"</f>
        <v>04557</v>
      </c>
      <c r="C118" t="s">
        <v>28</v>
      </c>
      <c r="D118">
        <v>1577</v>
      </c>
      <c r="E118">
        <v>120567.43</v>
      </c>
      <c r="F118" s="1">
        <v>45309</v>
      </c>
      <c r="G118" t="s">
        <v>11</v>
      </c>
      <c r="H118" t="s">
        <v>12</v>
      </c>
    </row>
    <row r="119" spans="1:8" x14ac:dyDescent="0.25">
      <c r="A119" t="str">
        <f t="shared" si="1"/>
        <v>99</v>
      </c>
      <c r="B119" t="str">
        <f>"01234"</f>
        <v>01234</v>
      </c>
      <c r="C119" t="s">
        <v>29</v>
      </c>
      <c r="D119">
        <v>1578</v>
      </c>
      <c r="E119">
        <v>52447.5</v>
      </c>
      <c r="F119" s="1">
        <v>45308</v>
      </c>
      <c r="G119" t="s">
        <v>11</v>
      </c>
      <c r="H119" t="s">
        <v>12</v>
      </c>
    </row>
    <row r="120" spans="1:8" x14ac:dyDescent="0.25">
      <c r="A120" t="str">
        <f t="shared" si="1"/>
        <v>99</v>
      </c>
      <c r="B120" t="str">
        <f>"01532"</f>
        <v>01532</v>
      </c>
      <c r="C120" t="s">
        <v>18</v>
      </c>
      <c r="D120">
        <v>1579</v>
      </c>
      <c r="E120">
        <v>4371.3900000000003</v>
      </c>
      <c r="F120" s="1">
        <v>45310</v>
      </c>
      <c r="G120" t="s">
        <v>11</v>
      </c>
      <c r="H120" t="s">
        <v>12</v>
      </c>
    </row>
    <row r="121" spans="1:8" x14ac:dyDescent="0.25">
      <c r="A121" t="str">
        <f t="shared" si="1"/>
        <v>99</v>
      </c>
      <c r="B121" t="str">
        <f>"03818"</f>
        <v>03818</v>
      </c>
      <c r="C121" t="s">
        <v>10</v>
      </c>
      <c r="D121">
        <v>1580</v>
      </c>
      <c r="E121">
        <v>739.56</v>
      </c>
      <c r="F121" s="1">
        <v>45317</v>
      </c>
      <c r="G121" t="s">
        <v>11</v>
      </c>
      <c r="H121" t="s">
        <v>12</v>
      </c>
    </row>
    <row r="122" spans="1:8" x14ac:dyDescent="0.25">
      <c r="A122" t="str">
        <f t="shared" si="1"/>
        <v>99</v>
      </c>
      <c r="B122" t="str">
        <f>"05331"</f>
        <v>05331</v>
      </c>
      <c r="C122" t="s">
        <v>13</v>
      </c>
      <c r="D122">
        <v>1581</v>
      </c>
      <c r="E122">
        <v>600</v>
      </c>
      <c r="F122" s="1">
        <v>45317</v>
      </c>
      <c r="G122" t="s">
        <v>11</v>
      </c>
      <c r="H122" t="s">
        <v>12</v>
      </c>
    </row>
    <row r="123" spans="1:8" x14ac:dyDescent="0.25">
      <c r="A123" t="str">
        <f t="shared" si="1"/>
        <v>99</v>
      </c>
      <c r="B123" t="str">
        <f>"04777"</f>
        <v>04777</v>
      </c>
      <c r="C123" t="s">
        <v>14</v>
      </c>
      <c r="D123">
        <v>1582</v>
      </c>
      <c r="E123">
        <v>784.75</v>
      </c>
      <c r="F123" s="1">
        <v>45317</v>
      </c>
      <c r="G123" t="s">
        <v>11</v>
      </c>
      <c r="H123" t="s">
        <v>12</v>
      </c>
    </row>
    <row r="124" spans="1:8" x14ac:dyDescent="0.25">
      <c r="A124" t="str">
        <f t="shared" si="1"/>
        <v>99</v>
      </c>
      <c r="B124" t="str">
        <f>"05161"</f>
        <v>05161</v>
      </c>
      <c r="C124" t="s">
        <v>13</v>
      </c>
      <c r="D124">
        <v>1583</v>
      </c>
      <c r="E124">
        <v>114.82</v>
      </c>
      <c r="F124" s="1">
        <v>45317</v>
      </c>
      <c r="G124" t="s">
        <v>11</v>
      </c>
      <c r="H124" t="s">
        <v>12</v>
      </c>
    </row>
    <row r="125" spans="1:8" x14ac:dyDescent="0.25">
      <c r="A125" t="str">
        <f t="shared" si="1"/>
        <v>99</v>
      </c>
      <c r="B125" t="str">
        <f>"00555"</f>
        <v>00555</v>
      </c>
      <c r="C125" t="s">
        <v>15</v>
      </c>
      <c r="D125">
        <v>1584</v>
      </c>
      <c r="E125">
        <v>19607.47</v>
      </c>
      <c r="F125" s="1">
        <v>45317</v>
      </c>
      <c r="G125" t="s">
        <v>11</v>
      </c>
      <c r="H125" t="s">
        <v>12</v>
      </c>
    </row>
    <row r="126" spans="1:8" x14ac:dyDescent="0.25">
      <c r="A126" t="str">
        <f t="shared" si="1"/>
        <v>99</v>
      </c>
      <c r="B126" t="str">
        <f>"03788"</f>
        <v>03788</v>
      </c>
      <c r="C126" t="s">
        <v>16</v>
      </c>
      <c r="D126">
        <v>1585</v>
      </c>
      <c r="E126">
        <v>22278.92</v>
      </c>
      <c r="F126" s="1">
        <v>45317</v>
      </c>
      <c r="G126" t="s">
        <v>11</v>
      </c>
      <c r="H126" t="s">
        <v>12</v>
      </c>
    </row>
    <row r="127" spans="1:8" x14ac:dyDescent="0.25">
      <c r="A127" t="str">
        <f t="shared" si="1"/>
        <v>99</v>
      </c>
      <c r="B127" t="str">
        <f>"04330"</f>
        <v>04330</v>
      </c>
      <c r="C127" t="s">
        <v>17</v>
      </c>
      <c r="D127">
        <v>1586</v>
      </c>
      <c r="E127">
        <v>138.46</v>
      </c>
      <c r="F127" s="1">
        <v>45317</v>
      </c>
      <c r="G127" t="s">
        <v>11</v>
      </c>
      <c r="H127" t="s">
        <v>12</v>
      </c>
    </row>
    <row r="128" spans="1:8" x14ac:dyDescent="0.25">
      <c r="A128" t="str">
        <f t="shared" si="1"/>
        <v>99</v>
      </c>
      <c r="B128" t="str">
        <f>"04987"</f>
        <v>04987</v>
      </c>
      <c r="C128" t="s">
        <v>17</v>
      </c>
      <c r="D128">
        <v>1587</v>
      </c>
      <c r="E128">
        <v>670.66</v>
      </c>
      <c r="F128" s="1">
        <v>45317</v>
      </c>
      <c r="G128" t="s">
        <v>11</v>
      </c>
      <c r="H128" t="s">
        <v>12</v>
      </c>
    </row>
    <row r="129" spans="1:8" x14ac:dyDescent="0.25">
      <c r="A129" t="str">
        <f t="shared" si="1"/>
        <v>99</v>
      </c>
      <c r="B129" t="str">
        <f>"01532"</f>
        <v>01532</v>
      </c>
      <c r="C129" t="s">
        <v>18</v>
      </c>
      <c r="D129">
        <v>1588</v>
      </c>
      <c r="E129">
        <v>146012.54999999999</v>
      </c>
      <c r="F129" s="1">
        <v>45317</v>
      </c>
      <c r="G129" t="s">
        <v>11</v>
      </c>
      <c r="H129" t="s">
        <v>12</v>
      </c>
    </row>
    <row r="130" spans="1:8" x14ac:dyDescent="0.25">
      <c r="A130" t="str">
        <f t="shared" ref="A130:A193" si="2">"99"</f>
        <v>99</v>
      </c>
      <c r="B130" t="str">
        <f>"01012"</f>
        <v>01012</v>
      </c>
      <c r="C130" t="s">
        <v>23</v>
      </c>
      <c r="D130">
        <v>1593</v>
      </c>
      <c r="E130">
        <v>10461.959999999999</v>
      </c>
      <c r="F130" s="1">
        <v>45323</v>
      </c>
      <c r="G130" t="s">
        <v>30</v>
      </c>
      <c r="H130" t="s">
        <v>31</v>
      </c>
    </row>
    <row r="131" spans="1:8" x14ac:dyDescent="0.25">
      <c r="A131" t="str">
        <f t="shared" si="2"/>
        <v>99</v>
      </c>
      <c r="B131" t="str">
        <f>"01012"</f>
        <v>01012</v>
      </c>
      <c r="C131" t="s">
        <v>23</v>
      </c>
      <c r="D131">
        <v>1593</v>
      </c>
      <c r="E131">
        <v>-10461.959999999999</v>
      </c>
      <c r="F131" s="1">
        <v>45323</v>
      </c>
      <c r="G131" t="s">
        <v>30</v>
      </c>
    </row>
    <row r="132" spans="1:8" x14ac:dyDescent="0.25">
      <c r="A132" t="str">
        <f t="shared" si="2"/>
        <v>99</v>
      </c>
      <c r="B132" t="str">
        <f>"01088"</f>
        <v>01088</v>
      </c>
      <c r="C132" t="s">
        <v>24</v>
      </c>
      <c r="D132">
        <v>1594</v>
      </c>
      <c r="E132">
        <v>12837.79</v>
      </c>
      <c r="F132" s="1">
        <v>45315</v>
      </c>
      <c r="G132" t="s">
        <v>11</v>
      </c>
      <c r="H132" t="s">
        <v>12</v>
      </c>
    </row>
    <row r="133" spans="1:8" x14ac:dyDescent="0.25">
      <c r="A133" t="str">
        <f t="shared" si="2"/>
        <v>99</v>
      </c>
      <c r="B133" t="str">
        <f>"01088"</f>
        <v>01088</v>
      </c>
      <c r="C133" t="s">
        <v>24</v>
      </c>
      <c r="D133">
        <v>1595</v>
      </c>
      <c r="E133">
        <v>250000</v>
      </c>
      <c r="F133" s="1">
        <v>45323</v>
      </c>
      <c r="G133" t="s">
        <v>30</v>
      </c>
      <c r="H133" t="s">
        <v>31</v>
      </c>
    </row>
    <row r="134" spans="1:8" x14ac:dyDescent="0.25">
      <c r="A134" t="str">
        <f t="shared" si="2"/>
        <v>99</v>
      </c>
      <c r="B134" t="str">
        <f>"01088"</f>
        <v>01088</v>
      </c>
      <c r="C134" t="s">
        <v>24</v>
      </c>
      <c r="D134">
        <v>1595</v>
      </c>
      <c r="E134">
        <v>-250000</v>
      </c>
      <c r="F134" s="1">
        <v>45323</v>
      </c>
      <c r="G134" t="s">
        <v>30</v>
      </c>
    </row>
    <row r="135" spans="1:8" x14ac:dyDescent="0.25">
      <c r="A135" t="str">
        <f t="shared" si="2"/>
        <v>99</v>
      </c>
      <c r="B135" t="str">
        <f>"01090"</f>
        <v>01090</v>
      </c>
      <c r="C135" t="s">
        <v>33</v>
      </c>
      <c r="D135">
        <v>1596</v>
      </c>
      <c r="E135">
        <v>23892.79</v>
      </c>
      <c r="F135" s="1">
        <v>45323</v>
      </c>
      <c r="G135" t="s">
        <v>11</v>
      </c>
      <c r="H135" t="s">
        <v>12</v>
      </c>
    </row>
    <row r="136" spans="1:8" x14ac:dyDescent="0.25">
      <c r="A136" t="str">
        <f t="shared" si="2"/>
        <v>99</v>
      </c>
      <c r="B136" t="str">
        <f>"01012"</f>
        <v>01012</v>
      </c>
      <c r="C136" t="s">
        <v>23</v>
      </c>
      <c r="D136">
        <v>1597</v>
      </c>
      <c r="E136">
        <v>10461.959999999999</v>
      </c>
      <c r="F136" s="1">
        <v>45310</v>
      </c>
      <c r="G136" t="s">
        <v>11</v>
      </c>
      <c r="H136" t="s">
        <v>12</v>
      </c>
    </row>
    <row r="137" spans="1:8" x14ac:dyDescent="0.25">
      <c r="A137" t="str">
        <f t="shared" si="2"/>
        <v>99</v>
      </c>
      <c r="B137" t="str">
        <f>"01088"</f>
        <v>01088</v>
      </c>
      <c r="C137" t="s">
        <v>24</v>
      </c>
      <c r="D137">
        <v>1598</v>
      </c>
      <c r="E137">
        <v>250000</v>
      </c>
      <c r="F137" s="1">
        <v>45321</v>
      </c>
      <c r="G137" t="s">
        <v>11</v>
      </c>
      <c r="H137" t="s">
        <v>12</v>
      </c>
    </row>
    <row r="138" spans="1:8" x14ac:dyDescent="0.25">
      <c r="A138" t="str">
        <f t="shared" si="2"/>
        <v>99</v>
      </c>
      <c r="B138" t="str">
        <f>"05226"</f>
        <v>05226</v>
      </c>
      <c r="C138" t="s">
        <v>26</v>
      </c>
      <c r="D138">
        <v>1599</v>
      </c>
      <c r="E138">
        <v>10256.56</v>
      </c>
      <c r="F138" s="1">
        <v>45317</v>
      </c>
      <c r="G138" t="s">
        <v>11</v>
      </c>
      <c r="H138" t="s">
        <v>12</v>
      </c>
    </row>
    <row r="139" spans="1:8" x14ac:dyDescent="0.25">
      <c r="A139" t="str">
        <f t="shared" si="2"/>
        <v>99</v>
      </c>
      <c r="B139" t="str">
        <f>"04762"</f>
        <v>04762</v>
      </c>
      <c r="C139" t="s">
        <v>27</v>
      </c>
      <c r="D139">
        <v>1600</v>
      </c>
      <c r="E139">
        <v>169622.29</v>
      </c>
      <c r="F139" s="1">
        <v>45317</v>
      </c>
      <c r="G139" t="s">
        <v>11</v>
      </c>
      <c r="H139" t="s">
        <v>12</v>
      </c>
    </row>
    <row r="140" spans="1:8" x14ac:dyDescent="0.25">
      <c r="A140" t="str">
        <f t="shared" si="2"/>
        <v>99</v>
      </c>
      <c r="B140" t="str">
        <f>"03162"</f>
        <v>03162</v>
      </c>
      <c r="C140" t="s">
        <v>25</v>
      </c>
      <c r="D140">
        <v>1601</v>
      </c>
      <c r="E140">
        <v>30224.36</v>
      </c>
      <c r="F140" s="1">
        <v>45272</v>
      </c>
      <c r="G140" t="s">
        <v>11</v>
      </c>
      <c r="H140" t="s">
        <v>12</v>
      </c>
    </row>
    <row r="141" spans="1:8" x14ac:dyDescent="0.25">
      <c r="A141" t="str">
        <f t="shared" si="2"/>
        <v>99</v>
      </c>
      <c r="B141" t="str">
        <f>"03818"</f>
        <v>03818</v>
      </c>
      <c r="C141" t="s">
        <v>10</v>
      </c>
      <c r="D141">
        <v>1602</v>
      </c>
      <c r="E141">
        <v>739.56</v>
      </c>
      <c r="F141" s="1">
        <v>45331</v>
      </c>
      <c r="G141" t="s">
        <v>11</v>
      </c>
      <c r="H141" t="s">
        <v>12</v>
      </c>
    </row>
    <row r="142" spans="1:8" x14ac:dyDescent="0.25">
      <c r="A142" t="str">
        <f t="shared" si="2"/>
        <v>99</v>
      </c>
      <c r="B142" t="str">
        <f>"05331"</f>
        <v>05331</v>
      </c>
      <c r="C142" t="s">
        <v>13</v>
      </c>
      <c r="D142">
        <v>1603</v>
      </c>
      <c r="E142">
        <v>600</v>
      </c>
      <c r="F142" s="1">
        <v>45331</v>
      </c>
      <c r="G142" t="s">
        <v>11</v>
      </c>
      <c r="H142" t="s">
        <v>12</v>
      </c>
    </row>
    <row r="143" spans="1:8" x14ac:dyDescent="0.25">
      <c r="A143" t="str">
        <f t="shared" si="2"/>
        <v>99</v>
      </c>
      <c r="B143" t="str">
        <f>"04777"</f>
        <v>04777</v>
      </c>
      <c r="C143" t="s">
        <v>14</v>
      </c>
      <c r="D143">
        <v>1604</v>
      </c>
      <c r="E143">
        <v>797.99</v>
      </c>
      <c r="F143" s="1">
        <v>45331</v>
      </c>
      <c r="G143" t="s">
        <v>11</v>
      </c>
      <c r="H143" t="s">
        <v>12</v>
      </c>
    </row>
    <row r="144" spans="1:8" x14ac:dyDescent="0.25">
      <c r="A144" t="str">
        <f t="shared" si="2"/>
        <v>99</v>
      </c>
      <c r="B144" t="str">
        <f>"05161"</f>
        <v>05161</v>
      </c>
      <c r="C144" t="s">
        <v>13</v>
      </c>
      <c r="D144">
        <v>1605</v>
      </c>
      <c r="E144">
        <v>114.82</v>
      </c>
      <c r="F144" s="1">
        <v>45331</v>
      </c>
      <c r="G144" t="s">
        <v>11</v>
      </c>
      <c r="H144" t="s">
        <v>12</v>
      </c>
    </row>
    <row r="145" spans="1:8" x14ac:dyDescent="0.25">
      <c r="A145" t="str">
        <f t="shared" si="2"/>
        <v>99</v>
      </c>
      <c r="B145" t="str">
        <f>"00555"</f>
        <v>00555</v>
      </c>
      <c r="C145" t="s">
        <v>15</v>
      </c>
      <c r="D145">
        <v>1606</v>
      </c>
      <c r="E145">
        <v>20823.03</v>
      </c>
      <c r="F145" s="1">
        <v>45331</v>
      </c>
      <c r="G145" t="s">
        <v>11</v>
      </c>
      <c r="H145" t="s">
        <v>12</v>
      </c>
    </row>
    <row r="146" spans="1:8" x14ac:dyDescent="0.25">
      <c r="A146" t="str">
        <f t="shared" si="2"/>
        <v>99</v>
      </c>
      <c r="B146" t="str">
        <f>"03788"</f>
        <v>03788</v>
      </c>
      <c r="C146" t="s">
        <v>16</v>
      </c>
      <c r="D146">
        <v>1607</v>
      </c>
      <c r="E146">
        <v>22512.240000000002</v>
      </c>
      <c r="F146" s="1">
        <v>45331</v>
      </c>
      <c r="G146" t="s">
        <v>11</v>
      </c>
      <c r="H146" t="s">
        <v>12</v>
      </c>
    </row>
    <row r="147" spans="1:8" x14ac:dyDescent="0.25">
      <c r="A147" t="str">
        <f t="shared" si="2"/>
        <v>99</v>
      </c>
      <c r="B147" t="str">
        <f>"01088"</f>
        <v>01088</v>
      </c>
      <c r="C147" t="s">
        <v>24</v>
      </c>
      <c r="D147">
        <v>1608</v>
      </c>
      <c r="E147">
        <v>259610.59</v>
      </c>
      <c r="F147" s="1">
        <v>45334</v>
      </c>
      <c r="G147" t="s">
        <v>11</v>
      </c>
      <c r="H147" t="s">
        <v>12</v>
      </c>
    </row>
    <row r="148" spans="1:8" x14ac:dyDescent="0.25">
      <c r="A148" t="str">
        <f t="shared" si="2"/>
        <v>99</v>
      </c>
      <c r="B148" t="str">
        <f>"04330"</f>
        <v>04330</v>
      </c>
      <c r="C148" t="s">
        <v>17</v>
      </c>
      <c r="D148">
        <v>1609</v>
      </c>
      <c r="E148">
        <v>138.46</v>
      </c>
      <c r="F148" s="1">
        <v>45331</v>
      </c>
      <c r="G148" t="s">
        <v>11</v>
      </c>
      <c r="H148" t="s">
        <v>12</v>
      </c>
    </row>
    <row r="149" spans="1:8" x14ac:dyDescent="0.25">
      <c r="A149" t="str">
        <f t="shared" si="2"/>
        <v>99</v>
      </c>
      <c r="B149" t="str">
        <f>"04987"</f>
        <v>04987</v>
      </c>
      <c r="C149" t="s">
        <v>17</v>
      </c>
      <c r="D149">
        <v>1610</v>
      </c>
      <c r="E149">
        <v>670.66</v>
      </c>
      <c r="F149" s="1">
        <v>45331</v>
      </c>
      <c r="G149" t="s">
        <v>11</v>
      </c>
      <c r="H149" t="s">
        <v>12</v>
      </c>
    </row>
    <row r="150" spans="1:8" x14ac:dyDescent="0.25">
      <c r="A150" t="str">
        <f t="shared" si="2"/>
        <v>99</v>
      </c>
      <c r="B150" t="str">
        <f>"01532"</f>
        <v>01532</v>
      </c>
      <c r="C150" t="s">
        <v>18</v>
      </c>
      <c r="D150">
        <v>1611</v>
      </c>
      <c r="E150">
        <v>34734.019999999997</v>
      </c>
      <c r="F150" s="1">
        <v>45330</v>
      </c>
      <c r="G150" t="s">
        <v>11</v>
      </c>
      <c r="H150" t="s">
        <v>12</v>
      </c>
    </row>
    <row r="151" spans="1:8" x14ac:dyDescent="0.25">
      <c r="A151" t="str">
        <f t="shared" si="2"/>
        <v>99</v>
      </c>
      <c r="B151" t="str">
        <f>"01532"</f>
        <v>01532</v>
      </c>
      <c r="C151" t="s">
        <v>18</v>
      </c>
      <c r="D151">
        <v>1612</v>
      </c>
      <c r="E151">
        <v>144933.4</v>
      </c>
      <c r="F151" s="1">
        <v>45331</v>
      </c>
      <c r="G151" t="s">
        <v>11</v>
      </c>
      <c r="H151" t="s">
        <v>12</v>
      </c>
    </row>
    <row r="152" spans="1:8" x14ac:dyDescent="0.25">
      <c r="A152" t="str">
        <f t="shared" si="2"/>
        <v>99</v>
      </c>
      <c r="B152" t="str">
        <f>"00328"</f>
        <v>00328</v>
      </c>
      <c r="C152" t="s">
        <v>21</v>
      </c>
      <c r="D152">
        <v>1613</v>
      </c>
      <c r="E152">
        <v>178118.13</v>
      </c>
      <c r="F152" s="1">
        <v>45331</v>
      </c>
      <c r="G152" t="s">
        <v>11</v>
      </c>
      <c r="H152" t="s">
        <v>12</v>
      </c>
    </row>
    <row r="153" spans="1:8" x14ac:dyDescent="0.25">
      <c r="A153" t="str">
        <f t="shared" si="2"/>
        <v>99</v>
      </c>
      <c r="B153" t="str">
        <f>"04557"</f>
        <v>04557</v>
      </c>
      <c r="C153" t="s">
        <v>28</v>
      </c>
      <c r="D153">
        <v>1614</v>
      </c>
      <c r="E153">
        <v>120687.76</v>
      </c>
      <c r="F153" s="1">
        <v>45334</v>
      </c>
      <c r="G153" t="s">
        <v>11</v>
      </c>
      <c r="H153" t="s">
        <v>12</v>
      </c>
    </row>
    <row r="154" spans="1:8" x14ac:dyDescent="0.25">
      <c r="A154" t="str">
        <f t="shared" si="2"/>
        <v>99</v>
      </c>
      <c r="B154" t="str">
        <f>"05226"</f>
        <v>05226</v>
      </c>
      <c r="C154" t="s">
        <v>26</v>
      </c>
      <c r="D154">
        <v>1615</v>
      </c>
      <c r="E154">
        <v>10457.540000000001</v>
      </c>
      <c r="F154" s="1">
        <v>45336</v>
      </c>
      <c r="G154" t="s">
        <v>11</v>
      </c>
      <c r="H154" t="s">
        <v>12</v>
      </c>
    </row>
    <row r="155" spans="1:8" x14ac:dyDescent="0.25">
      <c r="A155" t="str">
        <f t="shared" si="2"/>
        <v>99</v>
      </c>
      <c r="B155" t="str">
        <f>"04762"</f>
        <v>04762</v>
      </c>
      <c r="C155" t="s">
        <v>27</v>
      </c>
      <c r="D155">
        <v>1616</v>
      </c>
      <c r="E155">
        <v>165978.53</v>
      </c>
      <c r="F155" s="1">
        <v>45336</v>
      </c>
      <c r="G155" t="s">
        <v>11</v>
      </c>
      <c r="H155" t="s">
        <v>12</v>
      </c>
    </row>
    <row r="156" spans="1:8" x14ac:dyDescent="0.25">
      <c r="A156" t="str">
        <f t="shared" si="2"/>
        <v>99</v>
      </c>
      <c r="B156" t="str">
        <f>"03818"</f>
        <v>03818</v>
      </c>
      <c r="C156" t="s">
        <v>10</v>
      </c>
      <c r="D156">
        <v>1617</v>
      </c>
      <c r="E156">
        <v>739.56</v>
      </c>
      <c r="F156" s="1">
        <v>45345</v>
      </c>
      <c r="G156" t="s">
        <v>11</v>
      </c>
      <c r="H156" t="s">
        <v>12</v>
      </c>
    </row>
    <row r="157" spans="1:8" x14ac:dyDescent="0.25">
      <c r="A157" t="str">
        <f t="shared" si="2"/>
        <v>99</v>
      </c>
      <c r="B157" t="str">
        <f>"05331"</f>
        <v>05331</v>
      </c>
      <c r="C157" t="s">
        <v>13</v>
      </c>
      <c r="D157">
        <v>1618</v>
      </c>
      <c r="E157">
        <v>600</v>
      </c>
      <c r="F157" s="1">
        <v>45345</v>
      </c>
      <c r="G157" t="s">
        <v>11</v>
      </c>
      <c r="H157" t="s">
        <v>12</v>
      </c>
    </row>
    <row r="158" spans="1:8" x14ac:dyDescent="0.25">
      <c r="A158" t="str">
        <f t="shared" si="2"/>
        <v>99</v>
      </c>
      <c r="B158" t="str">
        <f>"04777"</f>
        <v>04777</v>
      </c>
      <c r="C158" t="s">
        <v>14</v>
      </c>
      <c r="D158">
        <v>1619</v>
      </c>
      <c r="E158">
        <v>787.99</v>
      </c>
      <c r="F158" s="1">
        <v>45345</v>
      </c>
      <c r="G158" t="s">
        <v>11</v>
      </c>
      <c r="H158" t="s">
        <v>12</v>
      </c>
    </row>
    <row r="159" spans="1:8" x14ac:dyDescent="0.25">
      <c r="A159" t="str">
        <f t="shared" si="2"/>
        <v>99</v>
      </c>
      <c r="B159" t="str">
        <f>"05161"</f>
        <v>05161</v>
      </c>
      <c r="C159" t="s">
        <v>13</v>
      </c>
      <c r="D159">
        <v>1620</v>
      </c>
      <c r="E159">
        <v>114.82</v>
      </c>
      <c r="F159" s="1">
        <v>45345</v>
      </c>
      <c r="G159" t="s">
        <v>11</v>
      </c>
      <c r="H159" t="s">
        <v>12</v>
      </c>
    </row>
    <row r="160" spans="1:8" x14ac:dyDescent="0.25">
      <c r="A160" t="str">
        <f t="shared" si="2"/>
        <v>99</v>
      </c>
      <c r="B160" t="str">
        <f>"00555"</f>
        <v>00555</v>
      </c>
      <c r="C160" t="s">
        <v>15</v>
      </c>
      <c r="D160">
        <v>1621</v>
      </c>
      <c r="E160">
        <v>20957.03</v>
      </c>
      <c r="F160" s="1">
        <v>45345</v>
      </c>
      <c r="G160" t="s">
        <v>11</v>
      </c>
      <c r="H160" t="s">
        <v>12</v>
      </c>
    </row>
    <row r="161" spans="1:8" x14ac:dyDescent="0.25">
      <c r="A161" t="str">
        <f t="shared" si="2"/>
        <v>99</v>
      </c>
      <c r="B161" t="str">
        <f>"03788"</f>
        <v>03788</v>
      </c>
      <c r="C161" t="s">
        <v>16</v>
      </c>
      <c r="D161">
        <v>1622</v>
      </c>
      <c r="E161">
        <v>22512.240000000002</v>
      </c>
      <c r="F161" s="1">
        <v>45345</v>
      </c>
      <c r="G161" t="s">
        <v>11</v>
      </c>
      <c r="H161" t="s">
        <v>12</v>
      </c>
    </row>
    <row r="162" spans="1:8" x14ac:dyDescent="0.25">
      <c r="A162" t="str">
        <f t="shared" si="2"/>
        <v>99</v>
      </c>
      <c r="B162" t="str">
        <f>"04330"</f>
        <v>04330</v>
      </c>
      <c r="C162" t="s">
        <v>17</v>
      </c>
      <c r="D162">
        <v>1623</v>
      </c>
      <c r="E162">
        <v>138.46</v>
      </c>
      <c r="F162" s="1">
        <v>45345</v>
      </c>
      <c r="G162" t="s">
        <v>11</v>
      </c>
      <c r="H162" t="s">
        <v>12</v>
      </c>
    </row>
    <row r="163" spans="1:8" x14ac:dyDescent="0.25">
      <c r="A163" t="str">
        <f t="shared" si="2"/>
        <v>99</v>
      </c>
      <c r="B163" t="str">
        <f>"04987"</f>
        <v>04987</v>
      </c>
      <c r="C163" t="s">
        <v>17</v>
      </c>
      <c r="D163">
        <v>1624</v>
      </c>
      <c r="E163">
        <v>670.66</v>
      </c>
      <c r="F163" s="1">
        <v>45345</v>
      </c>
      <c r="G163" t="s">
        <v>11</v>
      </c>
      <c r="H163" t="s">
        <v>12</v>
      </c>
    </row>
    <row r="164" spans="1:8" x14ac:dyDescent="0.25">
      <c r="A164" t="str">
        <f t="shared" si="2"/>
        <v>99</v>
      </c>
      <c r="B164" t="str">
        <f>"01532"</f>
        <v>01532</v>
      </c>
      <c r="C164" t="s">
        <v>18</v>
      </c>
      <c r="D164">
        <v>1625</v>
      </c>
      <c r="E164">
        <v>147631.53</v>
      </c>
      <c r="F164" s="1">
        <v>45345</v>
      </c>
      <c r="G164" t="s">
        <v>11</v>
      </c>
      <c r="H164" t="s">
        <v>12</v>
      </c>
    </row>
    <row r="165" spans="1:8" x14ac:dyDescent="0.25">
      <c r="A165" t="str">
        <f t="shared" si="2"/>
        <v>99</v>
      </c>
      <c r="B165" t="str">
        <f>"03162"</f>
        <v>03162</v>
      </c>
      <c r="C165" t="s">
        <v>25</v>
      </c>
      <c r="D165">
        <v>1626</v>
      </c>
      <c r="E165">
        <v>28177.48</v>
      </c>
      <c r="F165" s="1">
        <v>45313</v>
      </c>
      <c r="G165" t="s">
        <v>11</v>
      </c>
      <c r="H165" t="s">
        <v>12</v>
      </c>
    </row>
    <row r="166" spans="1:8" x14ac:dyDescent="0.25">
      <c r="A166" t="str">
        <f t="shared" si="2"/>
        <v>99</v>
      </c>
      <c r="B166" t="str">
        <f>"04614"</f>
        <v>04614</v>
      </c>
      <c r="C166" t="s">
        <v>19</v>
      </c>
      <c r="D166">
        <v>1627</v>
      </c>
      <c r="E166">
        <v>1857.92</v>
      </c>
      <c r="F166" s="1">
        <v>45327</v>
      </c>
      <c r="G166" t="s">
        <v>11</v>
      </c>
      <c r="H166" t="s">
        <v>12</v>
      </c>
    </row>
    <row r="167" spans="1:8" x14ac:dyDescent="0.25">
      <c r="A167" t="str">
        <f t="shared" si="2"/>
        <v>99</v>
      </c>
      <c r="B167" t="str">
        <f>"04615"</f>
        <v>04615</v>
      </c>
      <c r="C167" t="s">
        <v>20</v>
      </c>
      <c r="D167">
        <v>1628</v>
      </c>
      <c r="E167">
        <v>85.7</v>
      </c>
      <c r="F167" s="1">
        <v>45324</v>
      </c>
      <c r="G167" t="s">
        <v>11</v>
      </c>
      <c r="H167" t="s">
        <v>12</v>
      </c>
    </row>
    <row r="168" spans="1:8" x14ac:dyDescent="0.25">
      <c r="A168" t="str">
        <f t="shared" si="2"/>
        <v>99</v>
      </c>
      <c r="B168" t="str">
        <f>"05001"</f>
        <v>05001</v>
      </c>
      <c r="C168" t="s">
        <v>22</v>
      </c>
      <c r="D168">
        <v>1629</v>
      </c>
      <c r="E168">
        <v>9065.68</v>
      </c>
      <c r="F168" s="1">
        <v>45324</v>
      </c>
      <c r="G168" t="s">
        <v>11</v>
      </c>
      <c r="H168" t="s">
        <v>12</v>
      </c>
    </row>
    <row r="169" spans="1:8" x14ac:dyDescent="0.25">
      <c r="A169" t="str">
        <f t="shared" si="2"/>
        <v>99</v>
      </c>
      <c r="B169" t="str">
        <f>"01012"</f>
        <v>01012</v>
      </c>
      <c r="C169" t="s">
        <v>23</v>
      </c>
      <c r="D169">
        <v>1630</v>
      </c>
      <c r="E169">
        <v>10504.88</v>
      </c>
      <c r="F169" s="1">
        <v>45338</v>
      </c>
      <c r="G169" t="s">
        <v>11</v>
      </c>
      <c r="H169" t="s">
        <v>12</v>
      </c>
    </row>
    <row r="170" spans="1:8" x14ac:dyDescent="0.25">
      <c r="A170" t="str">
        <f t="shared" si="2"/>
        <v>99</v>
      </c>
      <c r="B170" t="str">
        <f>"01090"</f>
        <v>01090</v>
      </c>
      <c r="C170" t="s">
        <v>33</v>
      </c>
      <c r="D170">
        <v>1631</v>
      </c>
      <c r="E170">
        <v>3982.72</v>
      </c>
      <c r="F170" s="1">
        <v>45343</v>
      </c>
      <c r="G170" t="s">
        <v>11</v>
      </c>
      <c r="H170" t="s">
        <v>12</v>
      </c>
    </row>
    <row r="171" spans="1:8" x14ac:dyDescent="0.25">
      <c r="A171" t="str">
        <f t="shared" si="2"/>
        <v>99</v>
      </c>
      <c r="B171" t="str">
        <f>"03162"</f>
        <v>03162</v>
      </c>
      <c r="C171" t="s">
        <v>25</v>
      </c>
      <c r="D171">
        <v>1632</v>
      </c>
      <c r="E171">
        <v>33251.32</v>
      </c>
      <c r="F171" s="1">
        <v>45331</v>
      </c>
      <c r="G171" t="s">
        <v>11</v>
      </c>
      <c r="H171" t="s">
        <v>12</v>
      </c>
    </row>
    <row r="172" spans="1:8" x14ac:dyDescent="0.25">
      <c r="A172" t="str">
        <f t="shared" si="2"/>
        <v>99</v>
      </c>
      <c r="B172" t="str">
        <f>"03818"</f>
        <v>03818</v>
      </c>
      <c r="C172" t="s">
        <v>10</v>
      </c>
      <c r="D172">
        <v>1633</v>
      </c>
      <c r="E172">
        <v>739.56</v>
      </c>
      <c r="F172" s="1">
        <v>45359</v>
      </c>
      <c r="G172" t="s">
        <v>11</v>
      </c>
      <c r="H172" t="s">
        <v>12</v>
      </c>
    </row>
    <row r="173" spans="1:8" x14ac:dyDescent="0.25">
      <c r="A173" t="str">
        <f t="shared" si="2"/>
        <v>99</v>
      </c>
      <c r="B173" t="str">
        <f>"05331"</f>
        <v>05331</v>
      </c>
      <c r="C173" t="s">
        <v>13</v>
      </c>
      <c r="D173">
        <v>1634</v>
      </c>
      <c r="E173">
        <v>600</v>
      </c>
      <c r="F173" s="1">
        <v>45359</v>
      </c>
      <c r="G173" t="s">
        <v>11</v>
      </c>
      <c r="H173" t="s">
        <v>12</v>
      </c>
    </row>
    <row r="174" spans="1:8" x14ac:dyDescent="0.25">
      <c r="A174" t="str">
        <f t="shared" si="2"/>
        <v>99</v>
      </c>
      <c r="B174" t="str">
        <f>"04777"</f>
        <v>04777</v>
      </c>
      <c r="C174" t="s">
        <v>14</v>
      </c>
      <c r="D174">
        <v>1635</v>
      </c>
      <c r="E174">
        <v>787.99</v>
      </c>
      <c r="F174" s="1">
        <v>45359</v>
      </c>
      <c r="G174" t="s">
        <v>11</v>
      </c>
      <c r="H174" t="s">
        <v>12</v>
      </c>
    </row>
    <row r="175" spans="1:8" x14ac:dyDescent="0.25">
      <c r="A175" t="str">
        <f t="shared" si="2"/>
        <v>99</v>
      </c>
      <c r="B175" t="str">
        <f>"05161"</f>
        <v>05161</v>
      </c>
      <c r="C175" t="s">
        <v>13</v>
      </c>
      <c r="D175">
        <v>1636</v>
      </c>
      <c r="E175">
        <v>114.82</v>
      </c>
      <c r="F175" s="1">
        <v>45359</v>
      </c>
      <c r="G175" t="s">
        <v>11</v>
      </c>
      <c r="H175" t="s">
        <v>12</v>
      </c>
    </row>
    <row r="176" spans="1:8" x14ac:dyDescent="0.25">
      <c r="A176" t="str">
        <f t="shared" si="2"/>
        <v>99</v>
      </c>
      <c r="B176" t="str">
        <f>"00555"</f>
        <v>00555</v>
      </c>
      <c r="C176" t="s">
        <v>15</v>
      </c>
      <c r="D176">
        <v>1637</v>
      </c>
      <c r="E176">
        <v>22123.66</v>
      </c>
      <c r="F176" s="1">
        <v>45359</v>
      </c>
      <c r="G176" t="s">
        <v>11</v>
      </c>
      <c r="H176" t="s">
        <v>12</v>
      </c>
    </row>
    <row r="177" spans="1:8" x14ac:dyDescent="0.25">
      <c r="A177" t="str">
        <f t="shared" si="2"/>
        <v>99</v>
      </c>
      <c r="B177" t="str">
        <f>"03788"</f>
        <v>03788</v>
      </c>
      <c r="C177" t="s">
        <v>16</v>
      </c>
      <c r="D177">
        <v>1638</v>
      </c>
      <c r="E177">
        <v>25089.58</v>
      </c>
      <c r="F177" s="1">
        <v>45359</v>
      </c>
      <c r="G177" t="s">
        <v>11</v>
      </c>
      <c r="H177" t="s">
        <v>12</v>
      </c>
    </row>
    <row r="178" spans="1:8" x14ac:dyDescent="0.25">
      <c r="A178" t="str">
        <f t="shared" si="2"/>
        <v>99</v>
      </c>
      <c r="B178" t="str">
        <f>"04330"</f>
        <v>04330</v>
      </c>
      <c r="C178" t="s">
        <v>17</v>
      </c>
      <c r="D178">
        <v>1639</v>
      </c>
      <c r="E178">
        <v>138.46</v>
      </c>
      <c r="F178" s="1">
        <v>45359</v>
      </c>
      <c r="G178" t="s">
        <v>11</v>
      </c>
      <c r="H178" t="s">
        <v>12</v>
      </c>
    </row>
    <row r="179" spans="1:8" x14ac:dyDescent="0.25">
      <c r="A179" t="str">
        <f t="shared" si="2"/>
        <v>99</v>
      </c>
      <c r="B179" t="str">
        <f>"04987"</f>
        <v>04987</v>
      </c>
      <c r="C179" t="s">
        <v>17</v>
      </c>
      <c r="D179">
        <v>1640</v>
      </c>
      <c r="E179">
        <v>670.66</v>
      </c>
      <c r="F179" s="1">
        <v>45359</v>
      </c>
      <c r="G179" t="s">
        <v>11</v>
      </c>
      <c r="H179" t="s">
        <v>12</v>
      </c>
    </row>
    <row r="180" spans="1:8" x14ac:dyDescent="0.25">
      <c r="A180" t="str">
        <f t="shared" si="2"/>
        <v>99</v>
      </c>
      <c r="B180" t="str">
        <f>"01532"</f>
        <v>01532</v>
      </c>
      <c r="C180" t="s">
        <v>18</v>
      </c>
      <c r="D180">
        <v>1641</v>
      </c>
      <c r="E180">
        <v>146307.34</v>
      </c>
      <c r="F180" s="1">
        <v>45359</v>
      </c>
      <c r="G180" t="s">
        <v>11</v>
      </c>
      <c r="H180" t="s">
        <v>12</v>
      </c>
    </row>
    <row r="181" spans="1:8" x14ac:dyDescent="0.25">
      <c r="A181" t="str">
        <f t="shared" si="2"/>
        <v>99</v>
      </c>
      <c r="B181" t="str">
        <f>"04614"</f>
        <v>04614</v>
      </c>
      <c r="C181" t="s">
        <v>19</v>
      </c>
      <c r="D181">
        <v>1642</v>
      </c>
      <c r="E181">
        <v>1618.83</v>
      </c>
      <c r="F181" s="1">
        <v>45356</v>
      </c>
      <c r="G181" t="s">
        <v>11</v>
      </c>
      <c r="H181" t="s">
        <v>12</v>
      </c>
    </row>
    <row r="182" spans="1:8" x14ac:dyDescent="0.25">
      <c r="A182" t="str">
        <f t="shared" si="2"/>
        <v>99</v>
      </c>
      <c r="B182" t="str">
        <f>"04615"</f>
        <v>04615</v>
      </c>
      <c r="C182" t="s">
        <v>20</v>
      </c>
      <c r="D182">
        <v>1643</v>
      </c>
      <c r="E182">
        <v>85.45</v>
      </c>
      <c r="F182" s="1">
        <v>45355</v>
      </c>
      <c r="G182" t="s">
        <v>11</v>
      </c>
      <c r="H182" t="s">
        <v>12</v>
      </c>
    </row>
    <row r="183" spans="1:8" x14ac:dyDescent="0.25">
      <c r="A183" t="str">
        <f t="shared" si="2"/>
        <v>99</v>
      </c>
      <c r="B183" t="str">
        <f>"00328"</f>
        <v>00328</v>
      </c>
      <c r="C183" t="s">
        <v>21</v>
      </c>
      <c r="D183">
        <v>1644</v>
      </c>
      <c r="E183">
        <v>185362.45</v>
      </c>
      <c r="F183" s="1">
        <v>45358</v>
      </c>
      <c r="G183" t="s">
        <v>11</v>
      </c>
      <c r="H183" t="s">
        <v>12</v>
      </c>
    </row>
    <row r="184" spans="1:8" x14ac:dyDescent="0.25">
      <c r="A184" t="str">
        <f t="shared" si="2"/>
        <v>99</v>
      </c>
      <c r="B184" t="str">
        <f>"05001"</f>
        <v>05001</v>
      </c>
      <c r="C184" t="s">
        <v>22</v>
      </c>
      <c r="D184">
        <v>1645</v>
      </c>
      <c r="E184">
        <v>7834</v>
      </c>
      <c r="F184" s="1">
        <v>45355</v>
      </c>
      <c r="G184" t="s">
        <v>11</v>
      </c>
      <c r="H184" t="s">
        <v>12</v>
      </c>
    </row>
    <row r="185" spans="1:8" x14ac:dyDescent="0.25">
      <c r="A185" t="str">
        <f t="shared" si="2"/>
        <v>99</v>
      </c>
      <c r="B185" t="str">
        <f>"04557"</f>
        <v>04557</v>
      </c>
      <c r="C185" t="s">
        <v>28</v>
      </c>
      <c r="D185">
        <v>1646</v>
      </c>
      <c r="E185">
        <v>120163.06</v>
      </c>
      <c r="F185" s="1">
        <v>45366</v>
      </c>
      <c r="G185" t="s">
        <v>11</v>
      </c>
      <c r="H185" t="s">
        <v>12</v>
      </c>
    </row>
    <row r="186" spans="1:8" x14ac:dyDescent="0.25">
      <c r="A186" t="str">
        <f t="shared" si="2"/>
        <v>99</v>
      </c>
      <c r="B186" t="str">
        <f>"01088"</f>
        <v>01088</v>
      </c>
      <c r="C186" t="s">
        <v>24</v>
      </c>
      <c r="D186">
        <v>1647</v>
      </c>
      <c r="E186">
        <v>268651.81</v>
      </c>
      <c r="F186" s="1">
        <v>45363</v>
      </c>
      <c r="G186" t="s">
        <v>11</v>
      </c>
      <c r="H186" t="s">
        <v>12</v>
      </c>
    </row>
    <row r="187" spans="1:8" x14ac:dyDescent="0.25">
      <c r="A187" t="str">
        <f t="shared" si="2"/>
        <v>99</v>
      </c>
      <c r="B187" t="str">
        <f>"01090"</f>
        <v>01090</v>
      </c>
      <c r="C187" t="s">
        <v>33</v>
      </c>
      <c r="D187">
        <v>1648</v>
      </c>
      <c r="E187">
        <v>2077.59</v>
      </c>
      <c r="F187" s="1">
        <v>45364</v>
      </c>
      <c r="G187" t="s">
        <v>11</v>
      </c>
      <c r="H187" t="s">
        <v>12</v>
      </c>
    </row>
    <row r="188" spans="1:8" x14ac:dyDescent="0.25">
      <c r="A188" t="str">
        <f t="shared" si="2"/>
        <v>99</v>
      </c>
      <c r="B188" t="str">
        <f>"03162"</f>
        <v>03162</v>
      </c>
      <c r="C188" t="s">
        <v>25</v>
      </c>
      <c r="D188">
        <v>1649</v>
      </c>
      <c r="E188">
        <v>34209.99</v>
      </c>
      <c r="F188" s="1">
        <v>45357</v>
      </c>
      <c r="G188" t="s">
        <v>11</v>
      </c>
      <c r="H188" t="s">
        <v>12</v>
      </c>
    </row>
    <row r="189" spans="1:8" x14ac:dyDescent="0.25">
      <c r="A189" t="str">
        <f t="shared" si="2"/>
        <v>99</v>
      </c>
      <c r="B189" t="str">
        <f>"05226"</f>
        <v>05226</v>
      </c>
      <c r="C189" t="s">
        <v>26</v>
      </c>
      <c r="D189">
        <v>1650</v>
      </c>
      <c r="E189">
        <v>10480.49</v>
      </c>
      <c r="F189" s="1">
        <v>45364</v>
      </c>
      <c r="G189" t="s">
        <v>11</v>
      </c>
      <c r="H189" t="s">
        <v>12</v>
      </c>
    </row>
    <row r="190" spans="1:8" x14ac:dyDescent="0.25">
      <c r="A190" t="str">
        <f t="shared" si="2"/>
        <v>99</v>
      </c>
      <c r="B190" t="str">
        <f>"04762"</f>
        <v>04762</v>
      </c>
      <c r="C190" t="s">
        <v>27</v>
      </c>
      <c r="D190">
        <v>1651</v>
      </c>
      <c r="E190">
        <v>169756.27</v>
      </c>
      <c r="F190" s="1">
        <v>45364</v>
      </c>
      <c r="G190" t="s">
        <v>11</v>
      </c>
      <c r="H190" t="s">
        <v>12</v>
      </c>
    </row>
    <row r="191" spans="1:8" x14ac:dyDescent="0.25">
      <c r="A191" t="str">
        <f t="shared" si="2"/>
        <v>99</v>
      </c>
      <c r="B191" t="str">
        <f>"03818"</f>
        <v>03818</v>
      </c>
      <c r="C191" t="s">
        <v>10</v>
      </c>
      <c r="D191">
        <v>1652</v>
      </c>
      <c r="E191">
        <v>739.56</v>
      </c>
      <c r="F191" s="1">
        <v>45373</v>
      </c>
      <c r="G191" t="s">
        <v>11</v>
      </c>
      <c r="H191" t="s">
        <v>12</v>
      </c>
    </row>
    <row r="192" spans="1:8" x14ac:dyDescent="0.25">
      <c r="A192" t="str">
        <f t="shared" si="2"/>
        <v>99</v>
      </c>
      <c r="B192" t="str">
        <f>"05331"</f>
        <v>05331</v>
      </c>
      <c r="C192" t="s">
        <v>13</v>
      </c>
      <c r="D192">
        <v>1653</v>
      </c>
      <c r="E192">
        <v>600</v>
      </c>
      <c r="F192" s="1">
        <v>45373</v>
      </c>
      <c r="G192" t="s">
        <v>11</v>
      </c>
      <c r="H192" t="s">
        <v>12</v>
      </c>
    </row>
    <row r="193" spans="1:8" x14ac:dyDescent="0.25">
      <c r="A193" t="str">
        <f t="shared" si="2"/>
        <v>99</v>
      </c>
      <c r="B193" t="str">
        <f>"04777"</f>
        <v>04777</v>
      </c>
      <c r="C193" t="s">
        <v>14</v>
      </c>
      <c r="D193">
        <v>1654</v>
      </c>
      <c r="E193">
        <v>787.99</v>
      </c>
      <c r="F193" s="1">
        <v>45373</v>
      </c>
      <c r="G193" t="s">
        <v>11</v>
      </c>
      <c r="H193" t="s">
        <v>12</v>
      </c>
    </row>
    <row r="194" spans="1:8" x14ac:dyDescent="0.25">
      <c r="A194" t="str">
        <f t="shared" ref="A194:A257" si="3">"99"</f>
        <v>99</v>
      </c>
      <c r="B194" t="str">
        <f>"03038"</f>
        <v>03038</v>
      </c>
      <c r="C194" t="s">
        <v>34</v>
      </c>
      <c r="D194">
        <v>1655</v>
      </c>
      <c r="E194">
        <v>14312.35</v>
      </c>
      <c r="F194" s="1">
        <v>45373</v>
      </c>
      <c r="G194" t="s">
        <v>11</v>
      </c>
      <c r="H194" t="s">
        <v>12</v>
      </c>
    </row>
    <row r="195" spans="1:8" x14ac:dyDescent="0.25">
      <c r="A195" t="str">
        <f t="shared" si="3"/>
        <v>99</v>
      </c>
      <c r="B195" t="str">
        <f>"00555"</f>
        <v>00555</v>
      </c>
      <c r="C195" t="s">
        <v>15</v>
      </c>
      <c r="D195">
        <v>1656</v>
      </c>
      <c r="E195">
        <v>21321.22</v>
      </c>
      <c r="F195" s="1">
        <v>45373</v>
      </c>
      <c r="G195" t="s">
        <v>11</v>
      </c>
      <c r="H195" t="s">
        <v>12</v>
      </c>
    </row>
    <row r="196" spans="1:8" x14ac:dyDescent="0.25">
      <c r="A196" t="str">
        <f t="shared" si="3"/>
        <v>99</v>
      </c>
      <c r="B196" t="str">
        <f>"03788"</f>
        <v>03788</v>
      </c>
      <c r="C196" t="s">
        <v>16</v>
      </c>
      <c r="D196">
        <v>1657</v>
      </c>
      <c r="E196">
        <v>22139.919999999998</v>
      </c>
      <c r="F196" s="1">
        <v>45373</v>
      </c>
      <c r="G196" t="s">
        <v>11</v>
      </c>
      <c r="H196" t="s">
        <v>12</v>
      </c>
    </row>
    <row r="197" spans="1:8" x14ac:dyDescent="0.25">
      <c r="A197" t="str">
        <f t="shared" si="3"/>
        <v>99</v>
      </c>
      <c r="B197" t="str">
        <f>"04330"</f>
        <v>04330</v>
      </c>
      <c r="C197" t="s">
        <v>17</v>
      </c>
      <c r="D197">
        <v>1658</v>
      </c>
      <c r="E197">
        <v>138.46</v>
      </c>
      <c r="F197" s="1">
        <v>45373</v>
      </c>
      <c r="G197" t="s">
        <v>11</v>
      </c>
      <c r="H197" t="s">
        <v>12</v>
      </c>
    </row>
    <row r="198" spans="1:8" x14ac:dyDescent="0.25">
      <c r="A198" t="str">
        <f t="shared" si="3"/>
        <v>99</v>
      </c>
      <c r="B198" t="str">
        <f>"04987"</f>
        <v>04987</v>
      </c>
      <c r="C198" t="s">
        <v>17</v>
      </c>
      <c r="D198">
        <v>1659</v>
      </c>
      <c r="E198">
        <v>670.66</v>
      </c>
      <c r="F198" s="1">
        <v>45373</v>
      </c>
      <c r="G198" t="s">
        <v>11</v>
      </c>
      <c r="H198" t="s">
        <v>12</v>
      </c>
    </row>
    <row r="199" spans="1:8" x14ac:dyDescent="0.25">
      <c r="A199" t="str">
        <f t="shared" si="3"/>
        <v>99</v>
      </c>
      <c r="B199" t="str">
        <f>"01532"</f>
        <v>01532</v>
      </c>
      <c r="C199" t="s">
        <v>18</v>
      </c>
      <c r="D199">
        <v>1660</v>
      </c>
      <c r="E199">
        <v>143025.87</v>
      </c>
      <c r="F199" s="1">
        <v>45373</v>
      </c>
      <c r="G199" t="s">
        <v>11</v>
      </c>
      <c r="H199" t="s">
        <v>12</v>
      </c>
    </row>
    <row r="200" spans="1:8" x14ac:dyDescent="0.25">
      <c r="A200" t="str">
        <f t="shared" si="3"/>
        <v>99</v>
      </c>
      <c r="B200" t="str">
        <f>"01012"</f>
        <v>01012</v>
      </c>
      <c r="C200" t="s">
        <v>23</v>
      </c>
      <c r="D200">
        <v>1661</v>
      </c>
      <c r="E200">
        <v>10296.68</v>
      </c>
      <c r="F200" s="1">
        <v>45369</v>
      </c>
      <c r="G200" t="s">
        <v>11</v>
      </c>
      <c r="H200" t="s">
        <v>12</v>
      </c>
    </row>
    <row r="201" spans="1:8" x14ac:dyDescent="0.25">
      <c r="A201" t="str">
        <f t="shared" si="3"/>
        <v>99</v>
      </c>
      <c r="B201" t="str">
        <f>"01532"</f>
        <v>01532</v>
      </c>
      <c r="C201" t="s">
        <v>18</v>
      </c>
      <c r="D201">
        <v>1662</v>
      </c>
      <c r="E201">
        <v>9781.2800000000007</v>
      </c>
      <c r="F201" s="1">
        <v>45380</v>
      </c>
      <c r="G201" t="s">
        <v>11</v>
      </c>
      <c r="H201" t="s">
        <v>12</v>
      </c>
    </row>
    <row r="202" spans="1:8" x14ac:dyDescent="0.25">
      <c r="A202" t="str">
        <f t="shared" si="3"/>
        <v>99</v>
      </c>
      <c r="B202" t="str">
        <f>"03818"</f>
        <v>03818</v>
      </c>
      <c r="C202" t="s">
        <v>10</v>
      </c>
      <c r="D202">
        <v>1663</v>
      </c>
      <c r="E202">
        <v>739.56</v>
      </c>
      <c r="F202" s="1">
        <v>45387</v>
      </c>
      <c r="G202" t="s">
        <v>11</v>
      </c>
      <c r="H202" t="s">
        <v>12</v>
      </c>
    </row>
    <row r="203" spans="1:8" x14ac:dyDescent="0.25">
      <c r="A203" t="str">
        <f t="shared" si="3"/>
        <v>99</v>
      </c>
      <c r="B203" t="str">
        <f>"05331"</f>
        <v>05331</v>
      </c>
      <c r="C203" t="s">
        <v>13</v>
      </c>
      <c r="D203">
        <v>1664</v>
      </c>
      <c r="E203">
        <v>600</v>
      </c>
      <c r="F203" s="1">
        <v>45387</v>
      </c>
      <c r="G203" t="s">
        <v>11</v>
      </c>
      <c r="H203" t="s">
        <v>12</v>
      </c>
    </row>
    <row r="204" spans="1:8" x14ac:dyDescent="0.25">
      <c r="A204" t="str">
        <f t="shared" si="3"/>
        <v>99</v>
      </c>
      <c r="B204" t="str">
        <f>"04777"</f>
        <v>04777</v>
      </c>
      <c r="C204" t="s">
        <v>14</v>
      </c>
      <c r="D204">
        <v>1665</v>
      </c>
      <c r="E204">
        <v>787.99</v>
      </c>
      <c r="F204" s="1">
        <v>45387</v>
      </c>
      <c r="G204" t="s">
        <v>11</v>
      </c>
      <c r="H204" t="s">
        <v>12</v>
      </c>
    </row>
    <row r="205" spans="1:8" x14ac:dyDescent="0.25">
      <c r="A205" t="str">
        <f t="shared" si="3"/>
        <v>99</v>
      </c>
      <c r="B205" t="str">
        <f>"00555"</f>
        <v>00555</v>
      </c>
      <c r="C205" t="s">
        <v>15</v>
      </c>
      <c r="D205">
        <v>1666</v>
      </c>
      <c r="E205">
        <v>20238.25</v>
      </c>
      <c r="F205" s="1">
        <v>45387</v>
      </c>
      <c r="G205" t="s">
        <v>11</v>
      </c>
      <c r="H205" t="s">
        <v>12</v>
      </c>
    </row>
    <row r="206" spans="1:8" x14ac:dyDescent="0.25">
      <c r="A206" t="str">
        <f t="shared" si="3"/>
        <v>99</v>
      </c>
      <c r="B206" t="str">
        <f>"03788"</f>
        <v>03788</v>
      </c>
      <c r="C206" t="s">
        <v>16</v>
      </c>
      <c r="D206">
        <v>1667</v>
      </c>
      <c r="E206">
        <v>29973.279999999999</v>
      </c>
      <c r="F206" s="1">
        <v>45387</v>
      </c>
      <c r="G206" t="s">
        <v>11</v>
      </c>
      <c r="H206" t="s">
        <v>12</v>
      </c>
    </row>
    <row r="207" spans="1:8" x14ac:dyDescent="0.25">
      <c r="A207" t="str">
        <f t="shared" si="3"/>
        <v>99</v>
      </c>
      <c r="B207" t="str">
        <f>"04330"</f>
        <v>04330</v>
      </c>
      <c r="C207" t="s">
        <v>17</v>
      </c>
      <c r="D207">
        <v>1668</v>
      </c>
      <c r="E207">
        <v>138.46</v>
      </c>
      <c r="F207" s="1">
        <v>45387</v>
      </c>
      <c r="G207" t="s">
        <v>11</v>
      </c>
      <c r="H207" t="s">
        <v>12</v>
      </c>
    </row>
    <row r="208" spans="1:8" x14ac:dyDescent="0.25">
      <c r="A208" t="str">
        <f t="shared" si="3"/>
        <v>99</v>
      </c>
      <c r="B208" t="str">
        <f>"04987"</f>
        <v>04987</v>
      </c>
      <c r="C208" t="s">
        <v>17</v>
      </c>
      <c r="D208">
        <v>1669</v>
      </c>
      <c r="E208">
        <v>670.66</v>
      </c>
      <c r="F208" s="1">
        <v>45387</v>
      </c>
      <c r="G208" t="s">
        <v>11</v>
      </c>
      <c r="H208" t="s">
        <v>12</v>
      </c>
    </row>
    <row r="209" spans="1:8" x14ac:dyDescent="0.25">
      <c r="A209" t="str">
        <f t="shared" si="3"/>
        <v>99</v>
      </c>
      <c r="B209" t="str">
        <f>"01532"</f>
        <v>01532</v>
      </c>
      <c r="C209" t="s">
        <v>18</v>
      </c>
      <c r="D209">
        <v>1670</v>
      </c>
      <c r="E209">
        <v>149699.95000000001</v>
      </c>
      <c r="F209" s="1">
        <v>45387</v>
      </c>
      <c r="G209" t="s">
        <v>11</v>
      </c>
      <c r="H209" t="s">
        <v>12</v>
      </c>
    </row>
    <row r="210" spans="1:8" x14ac:dyDescent="0.25">
      <c r="A210" t="str">
        <f t="shared" si="3"/>
        <v>99</v>
      </c>
      <c r="B210" t="str">
        <f>"04614"</f>
        <v>04614</v>
      </c>
      <c r="C210" t="s">
        <v>19</v>
      </c>
      <c r="D210">
        <v>1671</v>
      </c>
      <c r="E210">
        <v>2288.46</v>
      </c>
      <c r="F210" s="1">
        <v>45387</v>
      </c>
      <c r="G210" t="s">
        <v>11</v>
      </c>
      <c r="H210" t="s">
        <v>12</v>
      </c>
    </row>
    <row r="211" spans="1:8" x14ac:dyDescent="0.25">
      <c r="A211" t="str">
        <f t="shared" si="3"/>
        <v>99</v>
      </c>
      <c r="B211" t="str">
        <f>"04615"</f>
        <v>04615</v>
      </c>
      <c r="C211" t="s">
        <v>20</v>
      </c>
      <c r="D211">
        <v>1672</v>
      </c>
      <c r="E211">
        <v>85.7</v>
      </c>
      <c r="F211" s="1">
        <v>45384</v>
      </c>
      <c r="G211" t="s">
        <v>11</v>
      </c>
      <c r="H211" t="s">
        <v>12</v>
      </c>
    </row>
    <row r="212" spans="1:8" x14ac:dyDescent="0.25">
      <c r="A212" t="str">
        <f t="shared" si="3"/>
        <v>99</v>
      </c>
      <c r="B212" t="str">
        <f>"05509"</f>
        <v>05509</v>
      </c>
      <c r="C212" t="s">
        <v>35</v>
      </c>
      <c r="D212">
        <v>1673</v>
      </c>
      <c r="E212">
        <v>90.48</v>
      </c>
      <c r="F212" s="1">
        <v>45385</v>
      </c>
      <c r="G212" t="s">
        <v>11</v>
      </c>
      <c r="H212" t="s">
        <v>12</v>
      </c>
    </row>
    <row r="213" spans="1:8" x14ac:dyDescent="0.25">
      <c r="A213" t="str">
        <f t="shared" si="3"/>
        <v>99</v>
      </c>
      <c r="B213" t="str">
        <f>"00328"</f>
        <v>00328</v>
      </c>
      <c r="C213" t="s">
        <v>21</v>
      </c>
      <c r="D213">
        <v>1674</v>
      </c>
      <c r="E213">
        <v>227373.38</v>
      </c>
      <c r="F213" s="1">
        <v>45392</v>
      </c>
      <c r="G213" t="s">
        <v>11</v>
      </c>
      <c r="H213" t="s">
        <v>12</v>
      </c>
    </row>
    <row r="214" spans="1:8" x14ac:dyDescent="0.25">
      <c r="A214" t="str">
        <f t="shared" si="3"/>
        <v>99</v>
      </c>
      <c r="B214" t="str">
        <f>"05001"</f>
        <v>05001</v>
      </c>
      <c r="C214" t="s">
        <v>22</v>
      </c>
      <c r="D214">
        <v>1675</v>
      </c>
      <c r="E214">
        <v>8516.64</v>
      </c>
      <c r="F214" s="1">
        <v>45384</v>
      </c>
      <c r="G214" t="s">
        <v>11</v>
      </c>
      <c r="H214" t="s">
        <v>12</v>
      </c>
    </row>
    <row r="215" spans="1:8" x14ac:dyDescent="0.25">
      <c r="A215" t="str">
        <f t="shared" si="3"/>
        <v>99</v>
      </c>
      <c r="B215" t="str">
        <f>"05503"</f>
        <v>05503</v>
      </c>
      <c r="C215" t="s">
        <v>36</v>
      </c>
      <c r="D215">
        <v>1676</v>
      </c>
      <c r="E215">
        <v>5</v>
      </c>
      <c r="F215" s="1">
        <v>45383</v>
      </c>
      <c r="G215" t="s">
        <v>11</v>
      </c>
      <c r="H215" t="s">
        <v>12</v>
      </c>
    </row>
    <row r="216" spans="1:8" x14ac:dyDescent="0.25">
      <c r="A216" t="str">
        <f t="shared" si="3"/>
        <v>99</v>
      </c>
      <c r="B216" t="str">
        <f>"01012"</f>
        <v>01012</v>
      </c>
      <c r="C216" t="s">
        <v>23</v>
      </c>
      <c r="D216">
        <v>1677</v>
      </c>
      <c r="E216">
        <v>10425.67</v>
      </c>
      <c r="F216" s="1">
        <v>45399</v>
      </c>
      <c r="G216" t="s">
        <v>11</v>
      </c>
      <c r="H216" t="s">
        <v>12</v>
      </c>
    </row>
    <row r="217" spans="1:8" x14ac:dyDescent="0.25">
      <c r="A217" t="str">
        <f t="shared" si="3"/>
        <v>99</v>
      </c>
      <c r="B217" t="str">
        <f>"01088"</f>
        <v>01088</v>
      </c>
      <c r="C217" t="s">
        <v>24</v>
      </c>
      <c r="D217">
        <v>1678</v>
      </c>
      <c r="E217">
        <v>250388.55</v>
      </c>
      <c r="F217" s="1">
        <v>45392</v>
      </c>
      <c r="G217" t="s">
        <v>11</v>
      </c>
      <c r="H217" t="s">
        <v>12</v>
      </c>
    </row>
    <row r="218" spans="1:8" x14ac:dyDescent="0.25">
      <c r="A218" t="str">
        <f t="shared" si="3"/>
        <v>99</v>
      </c>
      <c r="B218" t="str">
        <f>"01090"</f>
        <v>01090</v>
      </c>
      <c r="C218" t="s">
        <v>33</v>
      </c>
      <c r="D218">
        <v>1679</v>
      </c>
      <c r="E218">
        <v>325.66000000000003</v>
      </c>
      <c r="F218" s="1">
        <v>45392</v>
      </c>
      <c r="G218" t="s">
        <v>11</v>
      </c>
      <c r="H218" t="s">
        <v>12</v>
      </c>
    </row>
    <row r="219" spans="1:8" x14ac:dyDescent="0.25">
      <c r="A219" t="str">
        <f t="shared" si="3"/>
        <v>99</v>
      </c>
      <c r="B219" t="str">
        <f>"03818"</f>
        <v>03818</v>
      </c>
      <c r="C219" t="s">
        <v>10</v>
      </c>
      <c r="D219">
        <v>1680</v>
      </c>
      <c r="E219">
        <v>739.56</v>
      </c>
      <c r="F219" s="1">
        <v>45401</v>
      </c>
      <c r="G219" t="s">
        <v>11</v>
      </c>
      <c r="H219" t="s">
        <v>12</v>
      </c>
    </row>
    <row r="220" spans="1:8" x14ac:dyDescent="0.25">
      <c r="A220" t="str">
        <f t="shared" si="3"/>
        <v>99</v>
      </c>
      <c r="B220" t="str">
        <f>"05331"</f>
        <v>05331</v>
      </c>
      <c r="C220" t="s">
        <v>13</v>
      </c>
      <c r="D220">
        <v>1681</v>
      </c>
      <c r="E220">
        <v>600</v>
      </c>
      <c r="F220" s="1">
        <v>45401</v>
      </c>
      <c r="G220" t="s">
        <v>11</v>
      </c>
      <c r="H220" t="s">
        <v>12</v>
      </c>
    </row>
    <row r="221" spans="1:8" x14ac:dyDescent="0.25">
      <c r="A221" t="str">
        <f t="shared" si="3"/>
        <v>99</v>
      </c>
      <c r="B221" t="str">
        <f>"04777"</f>
        <v>04777</v>
      </c>
      <c r="C221" t="s">
        <v>14</v>
      </c>
      <c r="D221">
        <v>1682</v>
      </c>
      <c r="E221">
        <v>787.99</v>
      </c>
      <c r="F221" s="1">
        <v>45401</v>
      </c>
      <c r="G221" t="s">
        <v>11</v>
      </c>
      <c r="H221" t="s">
        <v>12</v>
      </c>
    </row>
    <row r="222" spans="1:8" x14ac:dyDescent="0.25">
      <c r="A222" t="str">
        <f t="shared" si="3"/>
        <v>99</v>
      </c>
      <c r="B222" t="str">
        <f>"00555"</f>
        <v>00555</v>
      </c>
      <c r="C222" t="s">
        <v>15</v>
      </c>
      <c r="D222">
        <v>1683</v>
      </c>
      <c r="E222">
        <v>20020.95</v>
      </c>
      <c r="F222" s="1">
        <v>45401</v>
      </c>
      <c r="G222" t="s">
        <v>11</v>
      </c>
      <c r="H222" t="s">
        <v>12</v>
      </c>
    </row>
    <row r="223" spans="1:8" x14ac:dyDescent="0.25">
      <c r="A223" t="str">
        <f t="shared" si="3"/>
        <v>99</v>
      </c>
      <c r="B223" t="str">
        <f>"03788"</f>
        <v>03788</v>
      </c>
      <c r="C223" t="s">
        <v>16</v>
      </c>
      <c r="D223">
        <v>1684</v>
      </c>
      <c r="E223">
        <v>21777.24</v>
      </c>
      <c r="F223" s="1">
        <v>45401</v>
      </c>
      <c r="G223" t="s">
        <v>11</v>
      </c>
      <c r="H223" t="s">
        <v>12</v>
      </c>
    </row>
    <row r="224" spans="1:8" x14ac:dyDescent="0.25">
      <c r="A224" t="str">
        <f t="shared" si="3"/>
        <v>99</v>
      </c>
      <c r="B224" t="str">
        <f>"04330"</f>
        <v>04330</v>
      </c>
      <c r="C224" t="s">
        <v>17</v>
      </c>
      <c r="D224">
        <v>1685</v>
      </c>
      <c r="E224">
        <v>138.46</v>
      </c>
      <c r="F224" s="1">
        <v>45401</v>
      </c>
      <c r="G224" t="s">
        <v>11</v>
      </c>
      <c r="H224" t="s">
        <v>12</v>
      </c>
    </row>
    <row r="225" spans="1:8" x14ac:dyDescent="0.25">
      <c r="A225" t="str">
        <f t="shared" si="3"/>
        <v>99</v>
      </c>
      <c r="B225" t="str">
        <f>"04987"</f>
        <v>04987</v>
      </c>
      <c r="C225" t="s">
        <v>17</v>
      </c>
      <c r="D225">
        <v>1686</v>
      </c>
      <c r="E225">
        <v>670.66</v>
      </c>
      <c r="F225" s="1">
        <v>45401</v>
      </c>
      <c r="G225" t="s">
        <v>11</v>
      </c>
      <c r="H225" t="s">
        <v>12</v>
      </c>
    </row>
    <row r="226" spans="1:8" x14ac:dyDescent="0.25">
      <c r="A226" t="str">
        <f t="shared" si="3"/>
        <v>99</v>
      </c>
      <c r="B226" t="str">
        <f>"01532"</f>
        <v>01532</v>
      </c>
      <c r="C226" t="s">
        <v>18</v>
      </c>
      <c r="D226">
        <v>1687</v>
      </c>
      <c r="E226">
        <v>141760.97</v>
      </c>
      <c r="F226" s="1">
        <v>45401</v>
      </c>
      <c r="G226" t="s">
        <v>11</v>
      </c>
      <c r="H226" t="s">
        <v>12</v>
      </c>
    </row>
    <row r="227" spans="1:8" x14ac:dyDescent="0.25">
      <c r="A227" t="str">
        <f t="shared" si="3"/>
        <v>99</v>
      </c>
      <c r="B227" t="str">
        <f>"05226"</f>
        <v>05226</v>
      </c>
      <c r="C227" t="s">
        <v>26</v>
      </c>
      <c r="D227">
        <v>1688</v>
      </c>
      <c r="E227">
        <v>10521.5</v>
      </c>
      <c r="F227" s="1">
        <v>45406</v>
      </c>
      <c r="G227" t="s">
        <v>11</v>
      </c>
      <c r="H227" t="s">
        <v>12</v>
      </c>
    </row>
    <row r="228" spans="1:8" x14ac:dyDescent="0.25">
      <c r="A228" t="str">
        <f t="shared" si="3"/>
        <v>99</v>
      </c>
      <c r="B228" t="str">
        <f>"04762"</f>
        <v>04762</v>
      </c>
      <c r="C228" t="s">
        <v>27</v>
      </c>
      <c r="D228">
        <v>1689</v>
      </c>
      <c r="E228">
        <v>170503.9</v>
      </c>
      <c r="F228" s="1">
        <v>45406</v>
      </c>
      <c r="G228" t="s">
        <v>11</v>
      </c>
      <c r="H228" t="s">
        <v>12</v>
      </c>
    </row>
    <row r="229" spans="1:8" x14ac:dyDescent="0.25">
      <c r="A229" t="str">
        <f t="shared" si="3"/>
        <v>99</v>
      </c>
      <c r="B229" t="str">
        <f>"00328"</f>
        <v>00328</v>
      </c>
      <c r="C229" t="s">
        <v>21</v>
      </c>
      <c r="D229">
        <v>1690</v>
      </c>
      <c r="E229">
        <v>12691.53</v>
      </c>
      <c r="F229" s="1">
        <v>45408</v>
      </c>
      <c r="G229" t="s">
        <v>11</v>
      </c>
      <c r="H229" t="s">
        <v>12</v>
      </c>
    </row>
    <row r="230" spans="1:8" x14ac:dyDescent="0.25">
      <c r="A230" t="str">
        <f t="shared" si="3"/>
        <v>99</v>
      </c>
      <c r="B230" t="str">
        <f>"04557"</f>
        <v>04557</v>
      </c>
      <c r="C230" t="s">
        <v>28</v>
      </c>
      <c r="D230">
        <v>1691</v>
      </c>
      <c r="E230">
        <v>120803.92</v>
      </c>
      <c r="F230" s="1">
        <v>45399</v>
      </c>
      <c r="G230" t="s">
        <v>11</v>
      </c>
      <c r="H230" t="s">
        <v>12</v>
      </c>
    </row>
    <row r="231" spans="1:8" x14ac:dyDescent="0.25">
      <c r="A231" t="str">
        <f t="shared" si="3"/>
        <v>99</v>
      </c>
      <c r="B231" t="str">
        <f>"01234"</f>
        <v>01234</v>
      </c>
      <c r="C231" t="s">
        <v>29</v>
      </c>
      <c r="D231">
        <v>1692</v>
      </c>
      <c r="E231">
        <v>49665.24</v>
      </c>
      <c r="F231" s="1">
        <v>45406</v>
      </c>
      <c r="G231" t="s">
        <v>11</v>
      </c>
      <c r="H231" t="s">
        <v>12</v>
      </c>
    </row>
    <row r="232" spans="1:8" x14ac:dyDescent="0.25">
      <c r="A232" t="str">
        <f t="shared" si="3"/>
        <v>99</v>
      </c>
      <c r="B232" t="str">
        <f>"03818"</f>
        <v>03818</v>
      </c>
      <c r="C232" t="s">
        <v>10</v>
      </c>
      <c r="D232">
        <v>1693</v>
      </c>
      <c r="E232">
        <v>739.56</v>
      </c>
      <c r="F232" s="1">
        <v>45415</v>
      </c>
      <c r="G232" t="s">
        <v>11</v>
      </c>
      <c r="H232" t="s">
        <v>12</v>
      </c>
    </row>
    <row r="233" spans="1:8" x14ac:dyDescent="0.25">
      <c r="A233" t="str">
        <f t="shared" si="3"/>
        <v>99</v>
      </c>
      <c r="B233" t="str">
        <f>"05331"</f>
        <v>05331</v>
      </c>
      <c r="C233" t="s">
        <v>13</v>
      </c>
      <c r="D233">
        <v>1694</v>
      </c>
      <c r="E233">
        <v>600</v>
      </c>
      <c r="F233" s="1">
        <v>45415</v>
      </c>
      <c r="G233" t="s">
        <v>11</v>
      </c>
      <c r="H233" t="s">
        <v>12</v>
      </c>
    </row>
    <row r="234" spans="1:8" x14ac:dyDescent="0.25">
      <c r="A234" t="str">
        <f t="shared" si="3"/>
        <v>99</v>
      </c>
      <c r="B234" t="str">
        <f>"04777"</f>
        <v>04777</v>
      </c>
      <c r="C234" t="s">
        <v>14</v>
      </c>
      <c r="D234">
        <v>1695</v>
      </c>
      <c r="E234">
        <v>787.99</v>
      </c>
      <c r="F234" s="1">
        <v>45415</v>
      </c>
      <c r="G234" t="s">
        <v>11</v>
      </c>
      <c r="H234" t="s">
        <v>12</v>
      </c>
    </row>
    <row r="235" spans="1:8" x14ac:dyDescent="0.25">
      <c r="A235" t="str">
        <f t="shared" si="3"/>
        <v>99</v>
      </c>
      <c r="B235" t="str">
        <f>"00555"</f>
        <v>00555</v>
      </c>
      <c r="C235" t="s">
        <v>15</v>
      </c>
      <c r="D235">
        <v>1696</v>
      </c>
      <c r="E235">
        <v>20349.7</v>
      </c>
      <c r="F235" s="1">
        <v>45415</v>
      </c>
      <c r="G235" t="s">
        <v>11</v>
      </c>
      <c r="H235" t="s">
        <v>12</v>
      </c>
    </row>
    <row r="236" spans="1:8" x14ac:dyDescent="0.25">
      <c r="A236" t="str">
        <f t="shared" si="3"/>
        <v>99</v>
      </c>
      <c r="B236" t="str">
        <f>"03788"</f>
        <v>03788</v>
      </c>
      <c r="C236" t="s">
        <v>16</v>
      </c>
      <c r="D236">
        <v>1697</v>
      </c>
      <c r="E236">
        <v>24479.58</v>
      </c>
      <c r="F236" s="1">
        <v>45415</v>
      </c>
      <c r="G236" t="s">
        <v>11</v>
      </c>
      <c r="H236" t="s">
        <v>12</v>
      </c>
    </row>
    <row r="237" spans="1:8" x14ac:dyDescent="0.25">
      <c r="A237" t="str">
        <f t="shared" si="3"/>
        <v>99</v>
      </c>
      <c r="B237" t="str">
        <f>"04330"</f>
        <v>04330</v>
      </c>
      <c r="C237" t="s">
        <v>17</v>
      </c>
      <c r="D237">
        <v>1698</v>
      </c>
      <c r="E237">
        <v>138.46</v>
      </c>
      <c r="F237" s="1">
        <v>45415</v>
      </c>
      <c r="G237" t="s">
        <v>11</v>
      </c>
      <c r="H237" t="s">
        <v>12</v>
      </c>
    </row>
    <row r="238" spans="1:8" x14ac:dyDescent="0.25">
      <c r="A238" t="str">
        <f t="shared" si="3"/>
        <v>99</v>
      </c>
      <c r="B238" t="str">
        <f>"04987"</f>
        <v>04987</v>
      </c>
      <c r="C238" t="s">
        <v>17</v>
      </c>
      <c r="D238">
        <v>1699</v>
      </c>
      <c r="E238">
        <v>670.66</v>
      </c>
      <c r="F238" s="1">
        <v>45415</v>
      </c>
      <c r="G238" t="s">
        <v>11</v>
      </c>
      <c r="H238" t="s">
        <v>12</v>
      </c>
    </row>
    <row r="239" spans="1:8" x14ac:dyDescent="0.25">
      <c r="A239" t="str">
        <f t="shared" si="3"/>
        <v>99</v>
      </c>
      <c r="B239" t="str">
        <f>"01532"</f>
        <v>01532</v>
      </c>
      <c r="C239" t="s">
        <v>18</v>
      </c>
      <c r="D239">
        <v>1700</v>
      </c>
      <c r="E239">
        <v>148258.18</v>
      </c>
      <c r="F239" s="1">
        <v>45415</v>
      </c>
      <c r="G239" t="s">
        <v>11</v>
      </c>
      <c r="H239" t="s">
        <v>12</v>
      </c>
    </row>
    <row r="240" spans="1:8" x14ac:dyDescent="0.25">
      <c r="A240" t="str">
        <f t="shared" si="3"/>
        <v>99</v>
      </c>
      <c r="B240" t="str">
        <f>"03162"</f>
        <v>03162</v>
      </c>
      <c r="C240" t="s">
        <v>25</v>
      </c>
      <c r="D240">
        <v>1701</v>
      </c>
      <c r="E240">
        <v>42042.14</v>
      </c>
      <c r="F240" s="1">
        <v>45384</v>
      </c>
      <c r="G240" t="s">
        <v>11</v>
      </c>
      <c r="H240" t="s">
        <v>12</v>
      </c>
    </row>
    <row r="241" spans="1:8" x14ac:dyDescent="0.25">
      <c r="A241" t="str">
        <f t="shared" si="3"/>
        <v>99</v>
      </c>
      <c r="B241" t="str">
        <f>"00328"</f>
        <v>00328</v>
      </c>
      <c r="C241" t="s">
        <v>21</v>
      </c>
      <c r="D241">
        <v>1702</v>
      </c>
      <c r="E241">
        <v>240426.05</v>
      </c>
      <c r="F241" s="1">
        <v>45421</v>
      </c>
      <c r="G241" t="s">
        <v>11</v>
      </c>
      <c r="H241" t="s">
        <v>12</v>
      </c>
    </row>
    <row r="242" spans="1:8" x14ac:dyDescent="0.25">
      <c r="A242" t="str">
        <f t="shared" si="3"/>
        <v>99</v>
      </c>
      <c r="B242" t="str">
        <f>"03818"</f>
        <v>03818</v>
      </c>
      <c r="C242" t="s">
        <v>10</v>
      </c>
      <c r="D242">
        <v>1703</v>
      </c>
      <c r="E242">
        <v>739.56</v>
      </c>
      <c r="F242" s="1">
        <v>45429</v>
      </c>
      <c r="G242" t="s">
        <v>11</v>
      </c>
      <c r="H242" t="s">
        <v>12</v>
      </c>
    </row>
    <row r="243" spans="1:8" x14ac:dyDescent="0.25">
      <c r="A243" t="str">
        <f t="shared" si="3"/>
        <v>99</v>
      </c>
      <c r="B243" t="str">
        <f>"05331"</f>
        <v>05331</v>
      </c>
      <c r="C243" t="s">
        <v>13</v>
      </c>
      <c r="D243">
        <v>1704</v>
      </c>
      <c r="E243">
        <v>600</v>
      </c>
      <c r="F243" s="1">
        <v>45429</v>
      </c>
      <c r="G243" t="s">
        <v>11</v>
      </c>
      <c r="H243" t="s">
        <v>12</v>
      </c>
    </row>
    <row r="244" spans="1:8" x14ac:dyDescent="0.25">
      <c r="A244" t="str">
        <f t="shared" si="3"/>
        <v>99</v>
      </c>
      <c r="B244" t="str">
        <f>"04777"</f>
        <v>04777</v>
      </c>
      <c r="C244" t="s">
        <v>14</v>
      </c>
      <c r="D244">
        <v>1705</v>
      </c>
      <c r="E244">
        <v>796.95</v>
      </c>
      <c r="F244" s="1">
        <v>45429</v>
      </c>
      <c r="G244" t="s">
        <v>11</v>
      </c>
      <c r="H244" t="s">
        <v>12</v>
      </c>
    </row>
    <row r="245" spans="1:8" x14ac:dyDescent="0.25">
      <c r="A245" t="str">
        <f t="shared" si="3"/>
        <v>99</v>
      </c>
      <c r="B245" t="str">
        <f>"00555"</f>
        <v>00555</v>
      </c>
      <c r="C245" t="s">
        <v>15</v>
      </c>
      <c r="D245">
        <v>1706</v>
      </c>
      <c r="E245">
        <v>20083.38</v>
      </c>
      <c r="F245" s="1">
        <v>45429</v>
      </c>
      <c r="G245" t="s">
        <v>11</v>
      </c>
      <c r="H245" t="s">
        <v>12</v>
      </c>
    </row>
    <row r="246" spans="1:8" x14ac:dyDescent="0.25">
      <c r="A246" t="str">
        <f t="shared" si="3"/>
        <v>99</v>
      </c>
      <c r="B246" t="str">
        <f>"03788"</f>
        <v>03788</v>
      </c>
      <c r="C246" t="s">
        <v>16</v>
      </c>
      <c r="D246">
        <v>1707</v>
      </c>
      <c r="E246">
        <v>21730.36</v>
      </c>
      <c r="F246" s="1">
        <v>45429</v>
      </c>
      <c r="G246" t="s">
        <v>11</v>
      </c>
      <c r="H246" t="s">
        <v>12</v>
      </c>
    </row>
    <row r="247" spans="1:8" x14ac:dyDescent="0.25">
      <c r="A247" t="str">
        <f t="shared" si="3"/>
        <v>99</v>
      </c>
      <c r="B247" t="str">
        <f>"01088"</f>
        <v>01088</v>
      </c>
      <c r="C247" t="s">
        <v>24</v>
      </c>
      <c r="D247">
        <v>1708</v>
      </c>
      <c r="E247">
        <v>236246.69</v>
      </c>
      <c r="F247" s="1">
        <v>45427</v>
      </c>
      <c r="G247" t="s">
        <v>11</v>
      </c>
      <c r="H247" t="s">
        <v>12</v>
      </c>
    </row>
    <row r="248" spans="1:8" x14ac:dyDescent="0.25">
      <c r="A248" t="str">
        <f t="shared" si="3"/>
        <v>99</v>
      </c>
      <c r="B248" t="str">
        <f>"04330"</f>
        <v>04330</v>
      </c>
      <c r="C248" t="s">
        <v>17</v>
      </c>
      <c r="D248">
        <v>1709</v>
      </c>
      <c r="E248">
        <v>138.46</v>
      </c>
      <c r="F248" s="1">
        <v>45429</v>
      </c>
      <c r="G248" t="s">
        <v>11</v>
      </c>
      <c r="H248" t="s">
        <v>12</v>
      </c>
    </row>
    <row r="249" spans="1:8" x14ac:dyDescent="0.25">
      <c r="A249" t="str">
        <f t="shared" si="3"/>
        <v>99</v>
      </c>
      <c r="B249" t="str">
        <f>"04987"</f>
        <v>04987</v>
      </c>
      <c r="C249" t="s">
        <v>17</v>
      </c>
      <c r="D249">
        <v>1710</v>
      </c>
      <c r="E249">
        <v>670.66</v>
      </c>
      <c r="F249" s="1">
        <v>45429</v>
      </c>
      <c r="G249" t="s">
        <v>11</v>
      </c>
      <c r="H249" t="s">
        <v>12</v>
      </c>
    </row>
    <row r="250" spans="1:8" x14ac:dyDescent="0.25">
      <c r="A250" t="str">
        <f t="shared" si="3"/>
        <v>99</v>
      </c>
      <c r="B250" t="str">
        <f>"01532"</f>
        <v>01532</v>
      </c>
      <c r="C250" t="s">
        <v>18</v>
      </c>
      <c r="D250">
        <v>1711</v>
      </c>
      <c r="E250">
        <v>143716.54999999999</v>
      </c>
      <c r="F250" s="1">
        <v>45429</v>
      </c>
      <c r="G250" t="s">
        <v>11</v>
      </c>
      <c r="H250" t="s">
        <v>12</v>
      </c>
    </row>
    <row r="251" spans="1:8" x14ac:dyDescent="0.25">
      <c r="A251" t="str">
        <f t="shared" si="3"/>
        <v>99</v>
      </c>
      <c r="B251" t="str">
        <f>"04614"</f>
        <v>04614</v>
      </c>
      <c r="C251" t="s">
        <v>19</v>
      </c>
      <c r="D251">
        <v>1712</v>
      </c>
      <c r="E251">
        <v>1578.64</v>
      </c>
      <c r="F251" s="1">
        <v>45418</v>
      </c>
      <c r="G251" t="s">
        <v>11</v>
      </c>
      <c r="H251" t="s">
        <v>12</v>
      </c>
    </row>
    <row r="252" spans="1:8" x14ac:dyDescent="0.25">
      <c r="A252" t="str">
        <f t="shared" si="3"/>
        <v>99</v>
      </c>
      <c r="B252" t="str">
        <f>"04615"</f>
        <v>04615</v>
      </c>
      <c r="C252" t="s">
        <v>20</v>
      </c>
      <c r="D252">
        <v>1713</v>
      </c>
      <c r="E252">
        <v>85.95</v>
      </c>
      <c r="F252" s="1">
        <v>45414</v>
      </c>
      <c r="G252" t="s">
        <v>11</v>
      </c>
      <c r="H252" t="s">
        <v>12</v>
      </c>
    </row>
    <row r="253" spans="1:8" x14ac:dyDescent="0.25">
      <c r="A253" t="str">
        <f t="shared" si="3"/>
        <v>99</v>
      </c>
      <c r="B253" t="str">
        <f>"05509"</f>
        <v>05509</v>
      </c>
      <c r="C253" t="s">
        <v>35</v>
      </c>
      <c r="D253">
        <v>1714</v>
      </c>
      <c r="E253">
        <v>4801.93</v>
      </c>
      <c r="F253" s="1">
        <v>45414</v>
      </c>
      <c r="G253" t="s">
        <v>11</v>
      </c>
      <c r="H253" t="s">
        <v>12</v>
      </c>
    </row>
    <row r="254" spans="1:8" x14ac:dyDescent="0.25">
      <c r="A254" t="str">
        <f t="shared" si="3"/>
        <v>99</v>
      </c>
      <c r="B254" t="str">
        <f>"05001"</f>
        <v>05001</v>
      </c>
      <c r="C254" t="s">
        <v>22</v>
      </c>
      <c r="D254">
        <v>1715</v>
      </c>
      <c r="E254">
        <v>6467.54</v>
      </c>
      <c r="F254" s="1">
        <v>45414</v>
      </c>
      <c r="G254" t="s">
        <v>11</v>
      </c>
      <c r="H254" t="s">
        <v>12</v>
      </c>
    </row>
    <row r="255" spans="1:8" x14ac:dyDescent="0.25">
      <c r="A255" t="str">
        <f t="shared" si="3"/>
        <v>99</v>
      </c>
      <c r="B255" t="str">
        <f>"05503"</f>
        <v>05503</v>
      </c>
      <c r="C255" t="s">
        <v>36</v>
      </c>
      <c r="D255">
        <v>1716</v>
      </c>
      <c r="E255">
        <v>5</v>
      </c>
      <c r="F255" s="1">
        <v>45414</v>
      </c>
      <c r="G255" t="s">
        <v>11</v>
      </c>
      <c r="H255" t="s">
        <v>12</v>
      </c>
    </row>
    <row r="256" spans="1:8" x14ac:dyDescent="0.25">
      <c r="A256" t="str">
        <f t="shared" si="3"/>
        <v>99</v>
      </c>
      <c r="B256" t="str">
        <f>"04557"</f>
        <v>04557</v>
      </c>
      <c r="C256" t="s">
        <v>28</v>
      </c>
      <c r="D256">
        <v>1717</v>
      </c>
      <c r="E256">
        <v>120893.9</v>
      </c>
      <c r="F256" s="1">
        <v>45432</v>
      </c>
      <c r="G256" t="s">
        <v>11</v>
      </c>
      <c r="H256" t="s">
        <v>12</v>
      </c>
    </row>
    <row r="257" spans="1:8" x14ac:dyDescent="0.25">
      <c r="A257" t="str">
        <f t="shared" si="3"/>
        <v>99</v>
      </c>
      <c r="B257" t="str">
        <f>"01012"</f>
        <v>01012</v>
      </c>
      <c r="C257" t="s">
        <v>23</v>
      </c>
      <c r="D257">
        <v>1718</v>
      </c>
      <c r="E257">
        <v>10495.21</v>
      </c>
      <c r="F257" s="1">
        <v>45429</v>
      </c>
      <c r="G257" t="s">
        <v>11</v>
      </c>
      <c r="H257" t="s">
        <v>12</v>
      </c>
    </row>
    <row r="258" spans="1:8" x14ac:dyDescent="0.25">
      <c r="A258" t="str">
        <f t="shared" ref="A258:A321" si="4">"99"</f>
        <v>99</v>
      </c>
      <c r="B258" t="str">
        <f>"01090"</f>
        <v>01090</v>
      </c>
      <c r="C258" t="s">
        <v>33</v>
      </c>
      <c r="D258">
        <v>1719</v>
      </c>
      <c r="E258">
        <v>1792.47</v>
      </c>
      <c r="F258" s="1">
        <v>45435</v>
      </c>
      <c r="G258" t="s">
        <v>11</v>
      </c>
      <c r="H258" t="s">
        <v>12</v>
      </c>
    </row>
    <row r="259" spans="1:8" x14ac:dyDescent="0.25">
      <c r="A259" t="str">
        <f t="shared" si="4"/>
        <v>99</v>
      </c>
      <c r="B259" t="str">
        <f>"05226"</f>
        <v>05226</v>
      </c>
      <c r="C259" t="s">
        <v>26</v>
      </c>
      <c r="D259">
        <v>1720</v>
      </c>
      <c r="E259">
        <v>10539.34</v>
      </c>
      <c r="F259" s="1">
        <v>45440</v>
      </c>
      <c r="G259" t="s">
        <v>11</v>
      </c>
      <c r="H259" t="s">
        <v>12</v>
      </c>
    </row>
    <row r="260" spans="1:8" x14ac:dyDescent="0.25">
      <c r="A260" t="str">
        <f t="shared" si="4"/>
        <v>99</v>
      </c>
      <c r="B260" t="str">
        <f>"04762"</f>
        <v>04762</v>
      </c>
      <c r="C260" t="s">
        <v>27</v>
      </c>
      <c r="D260">
        <v>1721</v>
      </c>
      <c r="E260">
        <v>169879.99</v>
      </c>
      <c r="F260" s="1">
        <v>45440</v>
      </c>
      <c r="G260" t="s">
        <v>11</v>
      </c>
      <c r="H260" t="s">
        <v>12</v>
      </c>
    </row>
    <row r="261" spans="1:8" x14ac:dyDescent="0.25">
      <c r="A261" t="str">
        <f t="shared" si="4"/>
        <v>99</v>
      </c>
      <c r="B261" t="str">
        <f>"03818"</f>
        <v>03818</v>
      </c>
      <c r="C261" t="s">
        <v>10</v>
      </c>
      <c r="D261">
        <v>1722</v>
      </c>
      <c r="E261">
        <v>739.56</v>
      </c>
      <c r="F261" s="1">
        <v>45443</v>
      </c>
      <c r="G261" t="s">
        <v>11</v>
      </c>
      <c r="H261" t="s">
        <v>12</v>
      </c>
    </row>
    <row r="262" spans="1:8" x14ac:dyDescent="0.25">
      <c r="A262" t="str">
        <f t="shared" si="4"/>
        <v>99</v>
      </c>
      <c r="B262" t="str">
        <f>"05331"</f>
        <v>05331</v>
      </c>
      <c r="C262" t="s">
        <v>13</v>
      </c>
      <c r="D262">
        <v>1723</v>
      </c>
      <c r="E262">
        <v>600</v>
      </c>
      <c r="F262" s="1">
        <v>45443</v>
      </c>
      <c r="G262" t="s">
        <v>11</v>
      </c>
      <c r="H262" t="s">
        <v>12</v>
      </c>
    </row>
    <row r="263" spans="1:8" x14ac:dyDescent="0.25">
      <c r="A263" t="str">
        <f t="shared" si="4"/>
        <v>99</v>
      </c>
      <c r="B263" t="str">
        <f>"00555"</f>
        <v>00555</v>
      </c>
      <c r="C263" t="s">
        <v>15</v>
      </c>
      <c r="D263">
        <v>1724</v>
      </c>
      <c r="E263">
        <v>20077.349999999999</v>
      </c>
      <c r="F263" s="1">
        <v>45443</v>
      </c>
      <c r="G263" t="s">
        <v>11</v>
      </c>
      <c r="H263" t="s">
        <v>12</v>
      </c>
    </row>
    <row r="264" spans="1:8" x14ac:dyDescent="0.25">
      <c r="A264" t="str">
        <f t="shared" si="4"/>
        <v>99</v>
      </c>
      <c r="B264" t="str">
        <f>"04330"</f>
        <v>04330</v>
      </c>
      <c r="C264" t="s">
        <v>17</v>
      </c>
      <c r="D264">
        <v>1725</v>
      </c>
      <c r="E264">
        <v>138.46</v>
      </c>
      <c r="F264" s="1">
        <v>45443</v>
      </c>
      <c r="G264" t="s">
        <v>11</v>
      </c>
      <c r="H264" t="s">
        <v>12</v>
      </c>
    </row>
    <row r="265" spans="1:8" x14ac:dyDescent="0.25">
      <c r="A265" t="str">
        <f t="shared" si="4"/>
        <v>99</v>
      </c>
      <c r="B265" t="str">
        <f>"04987"</f>
        <v>04987</v>
      </c>
      <c r="C265" t="s">
        <v>17</v>
      </c>
      <c r="D265">
        <v>1726</v>
      </c>
      <c r="E265">
        <v>670.66</v>
      </c>
      <c r="F265" s="1">
        <v>45443</v>
      </c>
      <c r="G265" t="s">
        <v>11</v>
      </c>
      <c r="H265" t="s">
        <v>12</v>
      </c>
    </row>
    <row r="266" spans="1:8" x14ac:dyDescent="0.25">
      <c r="A266" t="str">
        <f t="shared" si="4"/>
        <v>99</v>
      </c>
      <c r="B266" t="str">
        <f>"01532"</f>
        <v>01532</v>
      </c>
      <c r="C266" t="s">
        <v>18</v>
      </c>
      <c r="D266">
        <v>1727</v>
      </c>
      <c r="E266">
        <v>159608.04999999999</v>
      </c>
      <c r="F266" s="1">
        <v>45443</v>
      </c>
      <c r="G266" t="s">
        <v>11</v>
      </c>
      <c r="H266" t="s">
        <v>12</v>
      </c>
    </row>
    <row r="267" spans="1:8" x14ac:dyDescent="0.25">
      <c r="A267" t="str">
        <f t="shared" si="4"/>
        <v>99</v>
      </c>
      <c r="B267" t="str">
        <f>"03162"</f>
        <v>03162</v>
      </c>
      <c r="C267" t="s">
        <v>25</v>
      </c>
      <c r="D267">
        <v>1728</v>
      </c>
      <c r="E267">
        <v>48198.16</v>
      </c>
      <c r="F267" s="1">
        <v>45405</v>
      </c>
      <c r="G267" t="s">
        <v>11</v>
      </c>
      <c r="H267" t="s">
        <v>12</v>
      </c>
    </row>
    <row r="268" spans="1:8" x14ac:dyDescent="0.25">
      <c r="A268" t="str">
        <f t="shared" si="4"/>
        <v>99</v>
      </c>
      <c r="B268" t="str">
        <f>"04614"</f>
        <v>04614</v>
      </c>
      <c r="C268" t="s">
        <v>19</v>
      </c>
      <c r="D268">
        <v>1729</v>
      </c>
      <c r="E268">
        <v>2025.06</v>
      </c>
      <c r="F268" s="1">
        <v>45448</v>
      </c>
      <c r="G268" t="s">
        <v>11</v>
      </c>
      <c r="H268" t="s">
        <v>12</v>
      </c>
    </row>
    <row r="269" spans="1:8" x14ac:dyDescent="0.25">
      <c r="A269" t="str">
        <f t="shared" si="4"/>
        <v>99</v>
      </c>
      <c r="B269" t="str">
        <f>"04615"</f>
        <v>04615</v>
      </c>
      <c r="C269" t="s">
        <v>20</v>
      </c>
      <c r="D269">
        <v>1730</v>
      </c>
      <c r="E269">
        <v>85.45</v>
      </c>
      <c r="F269" s="1">
        <v>45447</v>
      </c>
      <c r="G269" t="s">
        <v>11</v>
      </c>
      <c r="H269" t="s">
        <v>12</v>
      </c>
    </row>
    <row r="270" spans="1:8" x14ac:dyDescent="0.25">
      <c r="A270" t="str">
        <f t="shared" si="4"/>
        <v>99</v>
      </c>
      <c r="B270" t="str">
        <f>"00328"</f>
        <v>00328</v>
      </c>
      <c r="C270" t="s">
        <v>21</v>
      </c>
      <c r="D270">
        <v>1731</v>
      </c>
      <c r="E270">
        <v>253987.77</v>
      </c>
      <c r="F270" s="1">
        <v>45448</v>
      </c>
      <c r="G270" t="s">
        <v>11</v>
      </c>
      <c r="H270" t="s">
        <v>12</v>
      </c>
    </row>
    <row r="271" spans="1:8" x14ac:dyDescent="0.25">
      <c r="A271" t="str">
        <f t="shared" si="4"/>
        <v>99</v>
      </c>
      <c r="B271" t="str">
        <f>"05001"</f>
        <v>05001</v>
      </c>
      <c r="C271" t="s">
        <v>22</v>
      </c>
      <c r="D271">
        <v>1732</v>
      </c>
      <c r="E271">
        <v>4292.3900000000003</v>
      </c>
      <c r="F271" s="1">
        <v>45446</v>
      </c>
      <c r="G271" t="s">
        <v>11</v>
      </c>
      <c r="H271" t="s">
        <v>12</v>
      </c>
    </row>
    <row r="272" spans="1:8" x14ac:dyDescent="0.25">
      <c r="A272" t="str">
        <f t="shared" si="4"/>
        <v>99</v>
      </c>
      <c r="B272" t="str">
        <f>"05503"</f>
        <v>05503</v>
      </c>
      <c r="C272" t="s">
        <v>36</v>
      </c>
      <c r="D272">
        <v>1733</v>
      </c>
      <c r="E272">
        <v>5</v>
      </c>
      <c r="F272" s="1">
        <v>45446</v>
      </c>
      <c r="G272" t="s">
        <v>11</v>
      </c>
      <c r="H272" t="s">
        <v>12</v>
      </c>
    </row>
    <row r="273" spans="1:8" x14ac:dyDescent="0.25">
      <c r="A273" t="str">
        <f t="shared" si="4"/>
        <v>99</v>
      </c>
      <c r="B273" t="str">
        <f>"05509"</f>
        <v>05509</v>
      </c>
      <c r="C273" t="s">
        <v>35</v>
      </c>
      <c r="D273">
        <v>1734</v>
      </c>
      <c r="E273">
        <v>4931.83</v>
      </c>
      <c r="F273" s="1">
        <v>45447</v>
      </c>
      <c r="G273" t="s">
        <v>11</v>
      </c>
      <c r="H273" t="s">
        <v>12</v>
      </c>
    </row>
    <row r="274" spans="1:8" x14ac:dyDescent="0.25">
      <c r="A274" t="str">
        <f t="shared" si="4"/>
        <v>99</v>
      </c>
      <c r="B274" t="str">
        <f>"01012"</f>
        <v>01012</v>
      </c>
      <c r="C274" t="s">
        <v>23</v>
      </c>
      <c r="D274">
        <v>1735</v>
      </c>
      <c r="E274">
        <v>10477.98</v>
      </c>
      <c r="F274" s="1">
        <v>45461</v>
      </c>
      <c r="G274" t="s">
        <v>11</v>
      </c>
      <c r="H274" t="s">
        <v>12</v>
      </c>
    </row>
    <row r="275" spans="1:8" x14ac:dyDescent="0.25">
      <c r="A275" t="str">
        <f t="shared" si="4"/>
        <v>99</v>
      </c>
      <c r="B275" t="str">
        <f>"01088"</f>
        <v>01088</v>
      </c>
      <c r="C275" t="s">
        <v>24</v>
      </c>
      <c r="D275">
        <v>1736</v>
      </c>
      <c r="E275">
        <v>352410.78</v>
      </c>
      <c r="F275" s="1">
        <v>45455</v>
      </c>
      <c r="G275" t="s">
        <v>11</v>
      </c>
      <c r="H275" t="s">
        <v>12</v>
      </c>
    </row>
    <row r="276" spans="1:8" x14ac:dyDescent="0.25">
      <c r="A276" t="str">
        <f t="shared" si="4"/>
        <v>99</v>
      </c>
      <c r="B276" t="str">
        <f>"01090"</f>
        <v>01090</v>
      </c>
      <c r="C276" t="s">
        <v>33</v>
      </c>
      <c r="D276">
        <v>1737</v>
      </c>
      <c r="E276">
        <v>200</v>
      </c>
      <c r="F276" s="1">
        <v>45457</v>
      </c>
      <c r="G276" t="s">
        <v>11</v>
      </c>
      <c r="H276" t="s">
        <v>12</v>
      </c>
    </row>
    <row r="277" spans="1:8" x14ac:dyDescent="0.25">
      <c r="A277" t="str">
        <f t="shared" si="4"/>
        <v>99</v>
      </c>
      <c r="B277" t="str">
        <f>"04557"</f>
        <v>04557</v>
      </c>
      <c r="C277" t="s">
        <v>28</v>
      </c>
      <c r="D277">
        <v>1738</v>
      </c>
      <c r="E277">
        <v>121294.82</v>
      </c>
      <c r="F277" s="1">
        <v>45463</v>
      </c>
      <c r="G277" t="s">
        <v>11</v>
      </c>
      <c r="H277" t="s">
        <v>12</v>
      </c>
    </row>
    <row r="278" spans="1:8" x14ac:dyDescent="0.25">
      <c r="A278" t="str">
        <f t="shared" si="4"/>
        <v>99</v>
      </c>
      <c r="B278" t="str">
        <f>"03799"</f>
        <v>03799</v>
      </c>
      <c r="C278" t="s">
        <v>37</v>
      </c>
      <c r="D278">
        <v>1739</v>
      </c>
      <c r="E278">
        <v>207.73</v>
      </c>
      <c r="F278" s="1">
        <v>45461</v>
      </c>
      <c r="G278" t="s">
        <v>11</v>
      </c>
      <c r="H278" t="s">
        <v>12</v>
      </c>
    </row>
    <row r="279" spans="1:8" x14ac:dyDescent="0.25">
      <c r="A279" t="str">
        <f t="shared" si="4"/>
        <v>99</v>
      </c>
      <c r="B279" t="str">
        <f>"03818"</f>
        <v>03818</v>
      </c>
      <c r="C279" t="s">
        <v>10</v>
      </c>
      <c r="D279">
        <v>1740</v>
      </c>
      <c r="E279">
        <v>739.56</v>
      </c>
      <c r="F279" s="1">
        <v>45457</v>
      </c>
      <c r="G279" t="s">
        <v>11</v>
      </c>
      <c r="H279" t="s">
        <v>12</v>
      </c>
    </row>
    <row r="280" spans="1:8" x14ac:dyDescent="0.25">
      <c r="A280" t="str">
        <f t="shared" si="4"/>
        <v>99</v>
      </c>
      <c r="B280" t="str">
        <f>"05331"</f>
        <v>05331</v>
      </c>
      <c r="C280" t="s">
        <v>13</v>
      </c>
      <c r="D280">
        <v>1741</v>
      </c>
      <c r="E280">
        <v>600</v>
      </c>
      <c r="F280" s="1">
        <v>45457</v>
      </c>
      <c r="G280" t="s">
        <v>11</v>
      </c>
      <c r="H280" t="s">
        <v>12</v>
      </c>
    </row>
    <row r="281" spans="1:8" x14ac:dyDescent="0.25">
      <c r="A281" t="str">
        <f t="shared" si="4"/>
        <v>99</v>
      </c>
      <c r="B281" t="str">
        <f>"04777"</f>
        <v>04777</v>
      </c>
      <c r="C281" t="s">
        <v>14</v>
      </c>
      <c r="D281">
        <v>1742</v>
      </c>
      <c r="E281">
        <v>740.59</v>
      </c>
      <c r="F281" s="1">
        <v>45457</v>
      </c>
      <c r="G281" t="s">
        <v>11</v>
      </c>
      <c r="H281" t="s">
        <v>12</v>
      </c>
    </row>
    <row r="282" spans="1:8" x14ac:dyDescent="0.25">
      <c r="A282" t="str">
        <f t="shared" si="4"/>
        <v>99</v>
      </c>
      <c r="B282" t="str">
        <f>"00555"</f>
        <v>00555</v>
      </c>
      <c r="C282" t="s">
        <v>15</v>
      </c>
      <c r="D282">
        <v>1743</v>
      </c>
      <c r="E282">
        <v>19749.41</v>
      </c>
      <c r="F282" s="1">
        <v>45457</v>
      </c>
      <c r="G282" t="s">
        <v>11</v>
      </c>
      <c r="H282" t="s">
        <v>12</v>
      </c>
    </row>
    <row r="283" spans="1:8" x14ac:dyDescent="0.25">
      <c r="A283" t="str">
        <f t="shared" si="4"/>
        <v>99</v>
      </c>
      <c r="B283" t="str">
        <f>"03788"</f>
        <v>03788</v>
      </c>
      <c r="C283" t="s">
        <v>16</v>
      </c>
      <c r="D283">
        <v>1744</v>
      </c>
      <c r="E283">
        <v>21705.360000000001</v>
      </c>
      <c r="F283" s="1">
        <v>45457</v>
      </c>
      <c r="G283" t="s">
        <v>11</v>
      </c>
      <c r="H283" t="s">
        <v>12</v>
      </c>
    </row>
    <row r="284" spans="1:8" x14ac:dyDescent="0.25">
      <c r="A284" t="str">
        <f t="shared" si="4"/>
        <v>99</v>
      </c>
      <c r="B284" t="str">
        <f>"04330"</f>
        <v>04330</v>
      </c>
      <c r="C284" t="s">
        <v>17</v>
      </c>
      <c r="D284">
        <v>1745</v>
      </c>
      <c r="E284">
        <v>138.46</v>
      </c>
      <c r="F284" s="1">
        <v>45457</v>
      </c>
      <c r="G284" t="s">
        <v>11</v>
      </c>
      <c r="H284" t="s">
        <v>12</v>
      </c>
    </row>
    <row r="285" spans="1:8" x14ac:dyDescent="0.25">
      <c r="A285" t="str">
        <f t="shared" si="4"/>
        <v>99</v>
      </c>
      <c r="B285" t="str">
        <f>"04987"</f>
        <v>04987</v>
      </c>
      <c r="C285" t="s">
        <v>17</v>
      </c>
      <c r="D285">
        <v>1746</v>
      </c>
      <c r="E285">
        <v>670.66</v>
      </c>
      <c r="F285" s="1">
        <v>45457</v>
      </c>
      <c r="G285" t="s">
        <v>11</v>
      </c>
      <c r="H285" t="s">
        <v>12</v>
      </c>
    </row>
    <row r="286" spans="1:8" x14ac:dyDescent="0.25">
      <c r="A286" t="str">
        <f t="shared" si="4"/>
        <v>99</v>
      </c>
      <c r="B286" t="str">
        <f>"01532"</f>
        <v>01532</v>
      </c>
      <c r="C286" t="s">
        <v>18</v>
      </c>
      <c r="D286">
        <v>1747</v>
      </c>
      <c r="E286">
        <v>146592.41</v>
      </c>
      <c r="F286" s="1">
        <v>45457</v>
      </c>
      <c r="G286" t="s">
        <v>11</v>
      </c>
      <c r="H286" t="s">
        <v>12</v>
      </c>
    </row>
    <row r="287" spans="1:8" x14ac:dyDescent="0.25">
      <c r="A287" t="str">
        <f t="shared" si="4"/>
        <v>99</v>
      </c>
      <c r="B287" t="str">
        <f>"05226"</f>
        <v>05226</v>
      </c>
      <c r="C287" t="s">
        <v>26</v>
      </c>
      <c r="D287">
        <v>1748</v>
      </c>
      <c r="E287">
        <v>10389.83</v>
      </c>
      <c r="F287" s="1">
        <v>45475</v>
      </c>
      <c r="G287" t="s">
        <v>11</v>
      </c>
      <c r="H287" t="s">
        <v>12</v>
      </c>
    </row>
    <row r="288" spans="1:8" x14ac:dyDescent="0.25">
      <c r="A288" t="str">
        <f t="shared" si="4"/>
        <v>99</v>
      </c>
      <c r="B288" t="str">
        <f>"04762"</f>
        <v>04762</v>
      </c>
      <c r="C288" t="s">
        <v>27</v>
      </c>
      <c r="D288">
        <v>1749</v>
      </c>
      <c r="E288">
        <v>168468.03</v>
      </c>
      <c r="F288" s="1">
        <v>45475</v>
      </c>
      <c r="G288" t="s">
        <v>11</v>
      </c>
      <c r="H288" t="s">
        <v>12</v>
      </c>
    </row>
    <row r="289" spans="1:8" x14ac:dyDescent="0.25">
      <c r="A289" t="str">
        <f t="shared" si="4"/>
        <v>99</v>
      </c>
      <c r="B289" t="str">
        <f>"00328"</f>
        <v>00328</v>
      </c>
      <c r="C289" t="s">
        <v>21</v>
      </c>
      <c r="D289">
        <v>1750</v>
      </c>
      <c r="E289">
        <v>362618.25</v>
      </c>
      <c r="F289" s="1">
        <v>45481</v>
      </c>
      <c r="G289" t="s">
        <v>11</v>
      </c>
      <c r="H289" t="s">
        <v>12</v>
      </c>
    </row>
    <row r="290" spans="1:8" x14ac:dyDescent="0.25">
      <c r="A290" t="str">
        <f t="shared" si="4"/>
        <v>99</v>
      </c>
      <c r="B290" t="str">
        <f>"04614"</f>
        <v>04614</v>
      </c>
      <c r="C290" t="s">
        <v>19</v>
      </c>
      <c r="D290">
        <v>1751</v>
      </c>
      <c r="E290">
        <v>1907.93</v>
      </c>
      <c r="F290" s="1">
        <v>45478</v>
      </c>
      <c r="G290" t="s">
        <v>11</v>
      </c>
      <c r="H290" t="s">
        <v>12</v>
      </c>
    </row>
    <row r="291" spans="1:8" x14ac:dyDescent="0.25">
      <c r="A291" t="str">
        <f t="shared" si="4"/>
        <v>99</v>
      </c>
      <c r="B291" t="str">
        <f>"04615"</f>
        <v>04615</v>
      </c>
      <c r="C291" t="s">
        <v>20</v>
      </c>
      <c r="D291">
        <v>1752</v>
      </c>
      <c r="E291">
        <v>85.2</v>
      </c>
      <c r="F291" s="1">
        <v>45475</v>
      </c>
      <c r="G291" t="s">
        <v>11</v>
      </c>
      <c r="H291" t="s">
        <v>12</v>
      </c>
    </row>
    <row r="292" spans="1:8" x14ac:dyDescent="0.25">
      <c r="A292" t="str">
        <f t="shared" si="4"/>
        <v>99</v>
      </c>
      <c r="B292" t="str">
        <f>"05509"</f>
        <v>05509</v>
      </c>
      <c r="C292" t="s">
        <v>35</v>
      </c>
      <c r="D292">
        <v>1753</v>
      </c>
      <c r="E292">
        <v>4720.26</v>
      </c>
      <c r="F292" s="1">
        <v>45476</v>
      </c>
      <c r="G292" t="s">
        <v>11</v>
      </c>
      <c r="H292" t="s">
        <v>12</v>
      </c>
    </row>
    <row r="293" spans="1:8" x14ac:dyDescent="0.25">
      <c r="A293" t="str">
        <f t="shared" si="4"/>
        <v>99</v>
      </c>
      <c r="B293" t="str">
        <f>"04762"</f>
        <v>04762</v>
      </c>
      <c r="C293" t="s">
        <v>27</v>
      </c>
      <c r="D293">
        <v>1754</v>
      </c>
      <c r="E293">
        <v>168468.03</v>
      </c>
      <c r="F293" s="1">
        <v>45493</v>
      </c>
      <c r="G293" t="s">
        <v>11</v>
      </c>
      <c r="H293" t="s">
        <v>12</v>
      </c>
    </row>
    <row r="294" spans="1:8" x14ac:dyDescent="0.25">
      <c r="A294" t="str">
        <f t="shared" si="4"/>
        <v>99</v>
      </c>
      <c r="B294" t="str">
        <f>"03818"</f>
        <v>03818</v>
      </c>
      <c r="C294" t="s">
        <v>10</v>
      </c>
      <c r="D294">
        <v>1755</v>
      </c>
      <c r="E294">
        <v>1479.12</v>
      </c>
      <c r="F294" s="1">
        <v>45490</v>
      </c>
      <c r="G294" t="s">
        <v>30</v>
      </c>
      <c r="H294" t="s">
        <v>31</v>
      </c>
    </row>
    <row r="295" spans="1:8" x14ac:dyDescent="0.25">
      <c r="A295" t="str">
        <f t="shared" si="4"/>
        <v>99</v>
      </c>
      <c r="B295" t="str">
        <f>"03818"</f>
        <v>03818</v>
      </c>
      <c r="C295" t="s">
        <v>10</v>
      </c>
      <c r="D295">
        <v>1755</v>
      </c>
      <c r="E295">
        <v>-1479.12</v>
      </c>
      <c r="F295" s="1">
        <v>45490</v>
      </c>
      <c r="G295" t="s">
        <v>30</v>
      </c>
    </row>
    <row r="296" spans="1:8" x14ac:dyDescent="0.25">
      <c r="A296" t="str">
        <f t="shared" si="4"/>
        <v>99</v>
      </c>
      <c r="B296" t="str">
        <f>"05001"</f>
        <v>05001</v>
      </c>
      <c r="C296" t="s">
        <v>22</v>
      </c>
      <c r="D296">
        <v>1756</v>
      </c>
      <c r="E296">
        <v>3188.36</v>
      </c>
      <c r="F296" s="1">
        <v>45475</v>
      </c>
      <c r="G296" t="s">
        <v>11</v>
      </c>
      <c r="H296" t="s">
        <v>12</v>
      </c>
    </row>
    <row r="297" spans="1:8" x14ac:dyDescent="0.25">
      <c r="A297" t="str">
        <f t="shared" si="4"/>
        <v>99</v>
      </c>
      <c r="B297" t="str">
        <f>"05503"</f>
        <v>05503</v>
      </c>
      <c r="C297" t="s">
        <v>36</v>
      </c>
      <c r="D297">
        <v>1757</v>
      </c>
      <c r="E297">
        <v>5</v>
      </c>
      <c r="F297" s="1">
        <v>45490</v>
      </c>
      <c r="G297" t="s">
        <v>11</v>
      </c>
      <c r="H297" t="s">
        <v>12</v>
      </c>
    </row>
    <row r="298" spans="1:8" x14ac:dyDescent="0.25">
      <c r="A298" t="str">
        <f t="shared" si="4"/>
        <v>99</v>
      </c>
      <c r="B298" t="str">
        <f>"04557"</f>
        <v>04557</v>
      </c>
      <c r="C298" t="s">
        <v>28</v>
      </c>
      <c r="D298">
        <v>1758</v>
      </c>
      <c r="E298">
        <v>120944.38</v>
      </c>
      <c r="F298" s="1">
        <v>45491</v>
      </c>
      <c r="G298" t="s">
        <v>11</v>
      </c>
      <c r="H298" t="s">
        <v>12</v>
      </c>
    </row>
    <row r="299" spans="1:8" x14ac:dyDescent="0.25">
      <c r="A299" t="str">
        <f t="shared" si="4"/>
        <v>99</v>
      </c>
      <c r="B299" t="str">
        <f>"01088"</f>
        <v>01088</v>
      </c>
      <c r="C299" t="s">
        <v>24</v>
      </c>
      <c r="D299">
        <v>1759</v>
      </c>
      <c r="E299">
        <v>242796.36</v>
      </c>
      <c r="F299" s="1">
        <v>45485</v>
      </c>
      <c r="G299" t="s">
        <v>11</v>
      </c>
      <c r="H299" t="s">
        <v>12</v>
      </c>
    </row>
    <row r="300" spans="1:8" x14ac:dyDescent="0.25">
      <c r="A300" t="str">
        <f t="shared" si="4"/>
        <v>99</v>
      </c>
      <c r="B300" t="str">
        <f>"05331"</f>
        <v>05331</v>
      </c>
      <c r="C300" t="s">
        <v>13</v>
      </c>
      <c r="D300">
        <v>1760</v>
      </c>
      <c r="E300">
        <v>600</v>
      </c>
      <c r="F300" s="1">
        <v>45490</v>
      </c>
      <c r="G300" t="s">
        <v>11</v>
      </c>
      <c r="H300" t="s">
        <v>12</v>
      </c>
    </row>
    <row r="301" spans="1:8" x14ac:dyDescent="0.25">
      <c r="A301" t="str">
        <f t="shared" si="4"/>
        <v>99</v>
      </c>
      <c r="B301" t="str">
        <f>"04777"</f>
        <v>04777</v>
      </c>
      <c r="C301" t="s">
        <v>14</v>
      </c>
      <c r="D301">
        <v>1761</v>
      </c>
      <c r="E301">
        <v>740.59</v>
      </c>
      <c r="F301" s="1">
        <v>45490</v>
      </c>
      <c r="G301" t="s">
        <v>11</v>
      </c>
      <c r="H301" t="s">
        <v>12</v>
      </c>
    </row>
    <row r="302" spans="1:8" x14ac:dyDescent="0.25">
      <c r="A302" t="str">
        <f t="shared" si="4"/>
        <v>99</v>
      </c>
      <c r="B302" t="str">
        <f>"00555"</f>
        <v>00555</v>
      </c>
      <c r="C302" t="s">
        <v>15</v>
      </c>
      <c r="D302">
        <v>1762</v>
      </c>
      <c r="E302">
        <v>18257.810000000001</v>
      </c>
      <c r="F302" s="1">
        <v>45490</v>
      </c>
      <c r="G302" t="s">
        <v>11</v>
      </c>
      <c r="H302" t="s">
        <v>12</v>
      </c>
    </row>
    <row r="303" spans="1:8" x14ac:dyDescent="0.25">
      <c r="A303" t="str">
        <f t="shared" si="4"/>
        <v>99</v>
      </c>
      <c r="B303" t="str">
        <f>"03788"</f>
        <v>03788</v>
      </c>
      <c r="C303" t="s">
        <v>16</v>
      </c>
      <c r="D303">
        <v>1763</v>
      </c>
      <c r="E303">
        <v>22288.66</v>
      </c>
      <c r="F303" s="1">
        <v>45490</v>
      </c>
      <c r="G303" t="s">
        <v>11</v>
      </c>
      <c r="H303" t="s">
        <v>12</v>
      </c>
    </row>
    <row r="304" spans="1:8" x14ac:dyDescent="0.25">
      <c r="A304" t="str">
        <f t="shared" si="4"/>
        <v>99</v>
      </c>
      <c r="B304" t="str">
        <f>"04330"</f>
        <v>04330</v>
      </c>
      <c r="C304" t="s">
        <v>17</v>
      </c>
      <c r="D304">
        <v>1764</v>
      </c>
      <c r="E304">
        <v>138.46</v>
      </c>
      <c r="F304" s="1">
        <v>45490</v>
      </c>
      <c r="G304" t="s">
        <v>11</v>
      </c>
      <c r="H304" t="s">
        <v>12</v>
      </c>
    </row>
    <row r="305" spans="1:8" x14ac:dyDescent="0.25">
      <c r="A305" t="str">
        <f t="shared" si="4"/>
        <v>99</v>
      </c>
      <c r="B305" t="str">
        <f>"04987"</f>
        <v>04987</v>
      </c>
      <c r="C305" t="s">
        <v>17</v>
      </c>
      <c r="D305">
        <v>1765</v>
      </c>
      <c r="E305">
        <v>670.66</v>
      </c>
      <c r="F305" s="1">
        <v>45490</v>
      </c>
      <c r="G305" t="s">
        <v>11</v>
      </c>
      <c r="H305" t="s">
        <v>12</v>
      </c>
    </row>
    <row r="306" spans="1:8" x14ac:dyDescent="0.25">
      <c r="A306" t="str">
        <f t="shared" si="4"/>
        <v>99</v>
      </c>
      <c r="B306" t="str">
        <f>"01532"</f>
        <v>01532</v>
      </c>
      <c r="C306" t="s">
        <v>18</v>
      </c>
      <c r="D306">
        <v>1766</v>
      </c>
      <c r="E306">
        <v>153447.53</v>
      </c>
      <c r="F306" s="1">
        <v>45490</v>
      </c>
      <c r="G306" t="s">
        <v>11</v>
      </c>
      <c r="H306" t="s">
        <v>12</v>
      </c>
    </row>
    <row r="307" spans="1:8" x14ac:dyDescent="0.25">
      <c r="A307" t="str">
        <f t="shared" si="4"/>
        <v>99</v>
      </c>
      <c r="B307" t="str">
        <f>"00555"</f>
        <v>00555</v>
      </c>
      <c r="C307" t="s">
        <v>15</v>
      </c>
      <c r="D307">
        <v>1767</v>
      </c>
      <c r="E307">
        <v>17589.080000000002</v>
      </c>
      <c r="F307" s="1">
        <v>45471</v>
      </c>
      <c r="G307" t="s">
        <v>11</v>
      </c>
      <c r="H307" t="s">
        <v>12</v>
      </c>
    </row>
    <row r="308" spans="1:8" x14ac:dyDescent="0.25">
      <c r="A308" t="str">
        <f t="shared" si="4"/>
        <v>99</v>
      </c>
      <c r="B308" t="str">
        <f>"01532"</f>
        <v>01532</v>
      </c>
      <c r="C308" t="s">
        <v>18</v>
      </c>
      <c r="D308">
        <v>1768</v>
      </c>
      <c r="E308">
        <v>158207.34</v>
      </c>
      <c r="F308" s="1">
        <v>45471</v>
      </c>
      <c r="G308" t="s">
        <v>11</v>
      </c>
      <c r="H308" t="s">
        <v>12</v>
      </c>
    </row>
    <row r="309" spans="1:8" x14ac:dyDescent="0.25">
      <c r="A309" t="str">
        <f t="shared" si="4"/>
        <v>99</v>
      </c>
      <c r="B309" t="str">
        <f>"03162"</f>
        <v>03162</v>
      </c>
      <c r="C309" t="s">
        <v>25</v>
      </c>
      <c r="D309">
        <v>1769</v>
      </c>
      <c r="E309">
        <v>42277.71</v>
      </c>
      <c r="F309" s="1">
        <v>45450</v>
      </c>
      <c r="G309" t="s">
        <v>11</v>
      </c>
      <c r="H309" t="s">
        <v>12</v>
      </c>
    </row>
    <row r="310" spans="1:8" x14ac:dyDescent="0.25">
      <c r="A310" t="str">
        <f t="shared" si="4"/>
        <v>99</v>
      </c>
      <c r="B310" t="str">
        <f>"03788"</f>
        <v>03788</v>
      </c>
      <c r="C310" t="s">
        <v>16</v>
      </c>
      <c r="D310">
        <v>1770</v>
      </c>
      <c r="E310">
        <v>21705.360000000001</v>
      </c>
      <c r="F310" s="1">
        <v>45471</v>
      </c>
      <c r="G310" t="s">
        <v>11</v>
      </c>
      <c r="H310" t="s">
        <v>12</v>
      </c>
    </row>
    <row r="311" spans="1:8" x14ac:dyDescent="0.25">
      <c r="A311" t="str">
        <f t="shared" si="4"/>
        <v>99</v>
      </c>
      <c r="B311" t="str">
        <f>"03818"</f>
        <v>03818</v>
      </c>
      <c r="C311" t="s">
        <v>10</v>
      </c>
      <c r="D311">
        <v>1771</v>
      </c>
      <c r="E311">
        <v>739.56</v>
      </c>
      <c r="F311" s="1">
        <v>45471</v>
      </c>
      <c r="G311" t="s">
        <v>11</v>
      </c>
      <c r="H311" t="s">
        <v>12</v>
      </c>
    </row>
    <row r="312" spans="1:8" x14ac:dyDescent="0.25">
      <c r="A312" t="str">
        <f t="shared" si="4"/>
        <v>99</v>
      </c>
      <c r="B312" t="str">
        <f>"04330"</f>
        <v>04330</v>
      </c>
      <c r="C312" t="s">
        <v>17</v>
      </c>
      <c r="D312">
        <v>1772</v>
      </c>
      <c r="E312">
        <v>138.46</v>
      </c>
      <c r="F312" s="1">
        <v>45471</v>
      </c>
      <c r="G312" t="s">
        <v>11</v>
      </c>
      <c r="H312" t="s">
        <v>12</v>
      </c>
    </row>
    <row r="313" spans="1:8" x14ac:dyDescent="0.25">
      <c r="A313" t="str">
        <f t="shared" si="4"/>
        <v>99</v>
      </c>
      <c r="B313" t="str">
        <f>"04777"</f>
        <v>04777</v>
      </c>
      <c r="C313" t="s">
        <v>14</v>
      </c>
      <c r="D313">
        <v>1773</v>
      </c>
      <c r="E313">
        <v>740.59</v>
      </c>
      <c r="F313" s="1">
        <v>45471</v>
      </c>
      <c r="G313" t="s">
        <v>11</v>
      </c>
      <c r="H313" t="s">
        <v>12</v>
      </c>
    </row>
    <row r="314" spans="1:8" x14ac:dyDescent="0.25">
      <c r="A314" t="str">
        <f t="shared" si="4"/>
        <v>99</v>
      </c>
      <c r="B314" t="str">
        <f>"04987"</f>
        <v>04987</v>
      </c>
      <c r="C314" t="s">
        <v>17</v>
      </c>
      <c r="D314">
        <v>1774</v>
      </c>
      <c r="E314">
        <v>670.66</v>
      </c>
      <c r="F314" s="1">
        <v>45471</v>
      </c>
      <c r="G314" t="s">
        <v>11</v>
      </c>
      <c r="H314" t="s">
        <v>12</v>
      </c>
    </row>
    <row r="315" spans="1:8" x14ac:dyDescent="0.25">
      <c r="A315" t="str">
        <f t="shared" si="4"/>
        <v>99</v>
      </c>
      <c r="B315" t="str">
        <f>"05331"</f>
        <v>05331</v>
      </c>
      <c r="C315" t="s">
        <v>13</v>
      </c>
      <c r="D315">
        <v>1775</v>
      </c>
      <c r="E315">
        <v>600</v>
      </c>
      <c r="F315" s="1">
        <v>45471</v>
      </c>
      <c r="G315" t="s">
        <v>11</v>
      </c>
      <c r="H315" t="s">
        <v>12</v>
      </c>
    </row>
    <row r="316" spans="1:8" x14ac:dyDescent="0.25">
      <c r="A316" t="str">
        <f t="shared" si="4"/>
        <v>99</v>
      </c>
      <c r="B316" t="str">
        <f>"03818"</f>
        <v>03818</v>
      </c>
      <c r="C316" t="s">
        <v>10</v>
      </c>
      <c r="D316">
        <v>1776</v>
      </c>
      <c r="E316">
        <v>739.56</v>
      </c>
      <c r="F316" s="1">
        <v>45485</v>
      </c>
      <c r="G316" t="s">
        <v>11</v>
      </c>
      <c r="H316" t="s">
        <v>12</v>
      </c>
    </row>
    <row r="317" spans="1:8" x14ac:dyDescent="0.25">
      <c r="A317" t="str">
        <f t="shared" si="4"/>
        <v>99</v>
      </c>
      <c r="B317" t="str">
        <f>"00555"</f>
        <v>00555</v>
      </c>
      <c r="C317" t="s">
        <v>15</v>
      </c>
      <c r="D317">
        <v>1777</v>
      </c>
      <c r="E317">
        <v>17954.22</v>
      </c>
      <c r="F317" s="1">
        <v>45499</v>
      </c>
      <c r="G317" t="s">
        <v>11</v>
      </c>
      <c r="H317" t="s">
        <v>12</v>
      </c>
    </row>
    <row r="318" spans="1:8" x14ac:dyDescent="0.25">
      <c r="A318" t="str">
        <f t="shared" si="4"/>
        <v>99</v>
      </c>
      <c r="B318" t="str">
        <f>"01012"</f>
        <v>01012</v>
      </c>
      <c r="C318" t="s">
        <v>23</v>
      </c>
      <c r="D318">
        <v>1778</v>
      </c>
      <c r="E318">
        <v>10877.4</v>
      </c>
      <c r="F318" s="1">
        <v>45492</v>
      </c>
      <c r="G318" t="s">
        <v>11</v>
      </c>
      <c r="H318" t="s">
        <v>12</v>
      </c>
    </row>
    <row r="319" spans="1:8" x14ac:dyDescent="0.25">
      <c r="A319" t="str">
        <f t="shared" si="4"/>
        <v>99</v>
      </c>
      <c r="B319" t="str">
        <f>"01532"</f>
        <v>01532</v>
      </c>
      <c r="C319" t="s">
        <v>18</v>
      </c>
      <c r="D319">
        <v>1779</v>
      </c>
      <c r="E319">
        <v>149032.75</v>
      </c>
      <c r="F319" s="1">
        <v>45499</v>
      </c>
      <c r="G319" t="s">
        <v>11</v>
      </c>
      <c r="H319" t="s">
        <v>12</v>
      </c>
    </row>
    <row r="320" spans="1:8" x14ac:dyDescent="0.25">
      <c r="A320" t="str">
        <f t="shared" si="4"/>
        <v>99</v>
      </c>
      <c r="B320" t="str">
        <f>"03788"</f>
        <v>03788</v>
      </c>
      <c r="C320" t="s">
        <v>16</v>
      </c>
      <c r="D320">
        <v>1780</v>
      </c>
      <c r="E320">
        <v>21999.09</v>
      </c>
      <c r="F320" s="1">
        <v>45499</v>
      </c>
      <c r="G320" t="s">
        <v>11</v>
      </c>
      <c r="H320" t="s">
        <v>12</v>
      </c>
    </row>
    <row r="321" spans="1:8" x14ac:dyDescent="0.25">
      <c r="A321" t="str">
        <f t="shared" si="4"/>
        <v>99</v>
      </c>
      <c r="B321" t="str">
        <f>"03818"</f>
        <v>03818</v>
      </c>
      <c r="C321" t="s">
        <v>10</v>
      </c>
      <c r="D321">
        <v>1781</v>
      </c>
      <c r="E321">
        <v>739.56</v>
      </c>
      <c r="F321" s="1">
        <v>45499</v>
      </c>
      <c r="G321" t="s">
        <v>11</v>
      </c>
      <c r="H321" t="s">
        <v>12</v>
      </c>
    </row>
    <row r="322" spans="1:8" x14ac:dyDescent="0.25">
      <c r="A322" t="str">
        <f t="shared" ref="A322:A385" si="5">"99"</f>
        <v>99</v>
      </c>
      <c r="B322" t="str">
        <f>"04330"</f>
        <v>04330</v>
      </c>
      <c r="C322" t="s">
        <v>17</v>
      </c>
      <c r="D322">
        <v>1782</v>
      </c>
      <c r="E322">
        <v>138.46</v>
      </c>
      <c r="F322" s="1">
        <v>45499</v>
      </c>
      <c r="G322" t="s">
        <v>11</v>
      </c>
      <c r="H322" t="s">
        <v>12</v>
      </c>
    </row>
    <row r="323" spans="1:8" x14ac:dyDescent="0.25">
      <c r="A323" t="str">
        <f t="shared" si="5"/>
        <v>99</v>
      </c>
      <c r="B323" t="str">
        <f>"04777"</f>
        <v>04777</v>
      </c>
      <c r="C323" t="s">
        <v>14</v>
      </c>
      <c r="D323">
        <v>1783</v>
      </c>
      <c r="E323">
        <v>740.59</v>
      </c>
      <c r="F323" s="1">
        <v>45499</v>
      </c>
      <c r="G323" t="s">
        <v>11</v>
      </c>
      <c r="H323" t="s">
        <v>12</v>
      </c>
    </row>
    <row r="324" spans="1:8" x14ac:dyDescent="0.25">
      <c r="A324" t="str">
        <f t="shared" si="5"/>
        <v>99</v>
      </c>
      <c r="B324" t="str">
        <f>"04987"</f>
        <v>04987</v>
      </c>
      <c r="C324" t="s">
        <v>17</v>
      </c>
      <c r="D324">
        <v>1784</v>
      </c>
      <c r="E324">
        <v>670.66</v>
      </c>
      <c r="F324" s="1">
        <v>45499</v>
      </c>
      <c r="G324" t="s">
        <v>11</v>
      </c>
      <c r="H324" t="s">
        <v>12</v>
      </c>
    </row>
    <row r="325" spans="1:8" x14ac:dyDescent="0.25">
      <c r="A325" t="str">
        <f t="shared" si="5"/>
        <v>99</v>
      </c>
      <c r="B325" t="str">
        <f>"05331"</f>
        <v>05331</v>
      </c>
      <c r="C325" t="s">
        <v>13</v>
      </c>
      <c r="D325">
        <v>1785</v>
      </c>
      <c r="E325">
        <v>600</v>
      </c>
      <c r="F325" s="1">
        <v>45499</v>
      </c>
      <c r="G325" t="s">
        <v>11</v>
      </c>
      <c r="H325" t="s">
        <v>12</v>
      </c>
    </row>
    <row r="326" spans="1:8" x14ac:dyDescent="0.25">
      <c r="A326" t="str">
        <f t="shared" si="5"/>
        <v>99</v>
      </c>
      <c r="B326" t="str">
        <f>"01234"</f>
        <v>01234</v>
      </c>
      <c r="C326" t="s">
        <v>29</v>
      </c>
      <c r="D326">
        <v>1787</v>
      </c>
      <c r="E326">
        <v>63056.74</v>
      </c>
      <c r="F326" s="1">
        <v>45505</v>
      </c>
      <c r="G326" t="s">
        <v>30</v>
      </c>
      <c r="H326" t="s">
        <v>31</v>
      </c>
    </row>
    <row r="327" spans="1:8" x14ac:dyDescent="0.25">
      <c r="A327" t="str">
        <f t="shared" si="5"/>
        <v>99</v>
      </c>
      <c r="B327" t="str">
        <f>"01234"</f>
        <v>01234</v>
      </c>
      <c r="C327" t="s">
        <v>29</v>
      </c>
      <c r="D327">
        <v>1787</v>
      </c>
      <c r="E327">
        <v>-63056.74</v>
      </c>
      <c r="F327" s="1">
        <v>45505</v>
      </c>
      <c r="G327" t="s">
        <v>30</v>
      </c>
    </row>
    <row r="328" spans="1:8" x14ac:dyDescent="0.25">
      <c r="A328" t="str">
        <f t="shared" si="5"/>
        <v>99</v>
      </c>
      <c r="B328" t="str">
        <f>"04557"</f>
        <v>04557</v>
      </c>
      <c r="C328" t="s">
        <v>28</v>
      </c>
      <c r="D328">
        <v>1788</v>
      </c>
      <c r="E328">
        <v>22950</v>
      </c>
      <c r="F328" s="1">
        <v>45505</v>
      </c>
      <c r="G328" t="s">
        <v>11</v>
      </c>
      <c r="H328" t="s">
        <v>12</v>
      </c>
    </row>
    <row r="329" spans="1:8" x14ac:dyDescent="0.25">
      <c r="A329" t="str">
        <f t="shared" si="5"/>
        <v>99</v>
      </c>
      <c r="B329" t="str">
        <f>"03818"</f>
        <v>03818</v>
      </c>
      <c r="C329" t="s">
        <v>10</v>
      </c>
      <c r="D329">
        <v>1789</v>
      </c>
      <c r="E329">
        <v>739.56</v>
      </c>
      <c r="F329" s="1">
        <v>45513</v>
      </c>
      <c r="G329" t="s">
        <v>11</v>
      </c>
      <c r="H329" t="s">
        <v>12</v>
      </c>
    </row>
    <row r="330" spans="1:8" x14ac:dyDescent="0.25">
      <c r="A330" t="str">
        <f t="shared" si="5"/>
        <v>99</v>
      </c>
      <c r="B330" t="str">
        <f>"00328"</f>
        <v>00328</v>
      </c>
      <c r="C330" t="s">
        <v>21</v>
      </c>
      <c r="D330">
        <v>1790</v>
      </c>
      <c r="E330">
        <v>550571.48</v>
      </c>
      <c r="F330" s="1">
        <v>45511</v>
      </c>
      <c r="G330" t="s">
        <v>11</v>
      </c>
      <c r="H330" t="s">
        <v>12</v>
      </c>
    </row>
    <row r="331" spans="1:8" x14ac:dyDescent="0.25">
      <c r="A331" t="str">
        <f t="shared" si="5"/>
        <v>99</v>
      </c>
      <c r="B331" t="str">
        <f>"05331"</f>
        <v>05331</v>
      </c>
      <c r="C331" t="s">
        <v>13</v>
      </c>
      <c r="D331">
        <v>1791</v>
      </c>
      <c r="E331">
        <v>553.85</v>
      </c>
      <c r="F331" s="1">
        <v>45513</v>
      </c>
      <c r="G331" t="s">
        <v>11</v>
      </c>
      <c r="H331" t="s">
        <v>12</v>
      </c>
    </row>
    <row r="332" spans="1:8" x14ac:dyDescent="0.25">
      <c r="A332" t="str">
        <f t="shared" si="5"/>
        <v>99</v>
      </c>
      <c r="B332" t="str">
        <f>"04777"</f>
        <v>04777</v>
      </c>
      <c r="C332" t="s">
        <v>14</v>
      </c>
      <c r="D332">
        <v>1792</v>
      </c>
      <c r="E332">
        <v>740.59</v>
      </c>
      <c r="F332" s="1">
        <v>45513</v>
      </c>
      <c r="G332" t="s">
        <v>11</v>
      </c>
      <c r="H332" t="s">
        <v>12</v>
      </c>
    </row>
    <row r="333" spans="1:8" x14ac:dyDescent="0.25">
      <c r="A333" t="str">
        <f t="shared" si="5"/>
        <v>99</v>
      </c>
      <c r="B333" t="str">
        <f>"00555"</f>
        <v>00555</v>
      </c>
      <c r="C333" t="s">
        <v>15</v>
      </c>
      <c r="D333">
        <v>1793</v>
      </c>
      <c r="E333">
        <v>18058.91</v>
      </c>
      <c r="F333" s="1">
        <v>45513</v>
      </c>
      <c r="G333" t="s">
        <v>11</v>
      </c>
      <c r="H333" t="s">
        <v>12</v>
      </c>
    </row>
    <row r="334" spans="1:8" x14ac:dyDescent="0.25">
      <c r="A334" t="str">
        <f t="shared" si="5"/>
        <v>99</v>
      </c>
      <c r="B334" t="str">
        <f>"03788"</f>
        <v>03788</v>
      </c>
      <c r="C334" t="s">
        <v>16</v>
      </c>
      <c r="D334">
        <v>1794</v>
      </c>
      <c r="E334">
        <v>33399.089999999997</v>
      </c>
      <c r="F334" s="1">
        <v>45513</v>
      </c>
      <c r="G334" t="s">
        <v>11</v>
      </c>
      <c r="H334" t="s">
        <v>12</v>
      </c>
    </row>
    <row r="335" spans="1:8" x14ac:dyDescent="0.25">
      <c r="A335" t="str">
        <f t="shared" si="5"/>
        <v>99</v>
      </c>
      <c r="B335" t="str">
        <f>"04557"</f>
        <v>04557</v>
      </c>
      <c r="C335" t="s">
        <v>28</v>
      </c>
      <c r="D335">
        <v>1795</v>
      </c>
      <c r="E335">
        <v>121261.96</v>
      </c>
      <c r="F335" s="1">
        <v>45523</v>
      </c>
      <c r="G335" t="s">
        <v>11</v>
      </c>
      <c r="H335" t="s">
        <v>12</v>
      </c>
    </row>
    <row r="336" spans="1:8" x14ac:dyDescent="0.25">
      <c r="A336" t="str">
        <f t="shared" si="5"/>
        <v>99</v>
      </c>
      <c r="B336" t="str">
        <f>"01088"</f>
        <v>01088</v>
      </c>
      <c r="C336" t="s">
        <v>24</v>
      </c>
      <c r="D336">
        <v>1796</v>
      </c>
      <c r="E336">
        <v>234970.46</v>
      </c>
      <c r="F336" s="1">
        <v>45517</v>
      </c>
      <c r="G336" t="s">
        <v>11</v>
      </c>
      <c r="H336" t="s">
        <v>12</v>
      </c>
    </row>
    <row r="337" spans="1:8" x14ac:dyDescent="0.25">
      <c r="A337" t="str">
        <f t="shared" si="5"/>
        <v>99</v>
      </c>
      <c r="B337" t="str">
        <f>"01090"</f>
        <v>01090</v>
      </c>
      <c r="C337" t="s">
        <v>33</v>
      </c>
      <c r="D337">
        <v>1797</v>
      </c>
      <c r="E337">
        <v>38590.58</v>
      </c>
      <c r="F337" s="1">
        <v>45518</v>
      </c>
      <c r="G337" t="s">
        <v>11</v>
      </c>
      <c r="H337" t="s">
        <v>12</v>
      </c>
    </row>
    <row r="338" spans="1:8" x14ac:dyDescent="0.25">
      <c r="A338" t="str">
        <f t="shared" si="5"/>
        <v>99</v>
      </c>
      <c r="B338" t="str">
        <f>"04330"</f>
        <v>04330</v>
      </c>
      <c r="C338" t="s">
        <v>17</v>
      </c>
      <c r="D338">
        <v>1798</v>
      </c>
      <c r="E338">
        <v>138.46</v>
      </c>
      <c r="F338" s="1">
        <v>45513</v>
      </c>
      <c r="G338" t="s">
        <v>11</v>
      </c>
      <c r="H338" t="s">
        <v>12</v>
      </c>
    </row>
    <row r="339" spans="1:8" x14ac:dyDescent="0.25">
      <c r="A339" t="str">
        <f t="shared" si="5"/>
        <v>99</v>
      </c>
      <c r="B339" t="str">
        <f>"04987"</f>
        <v>04987</v>
      </c>
      <c r="C339" t="s">
        <v>17</v>
      </c>
      <c r="D339">
        <v>1799</v>
      </c>
      <c r="E339">
        <v>670.66</v>
      </c>
      <c r="F339" s="1">
        <v>45513</v>
      </c>
      <c r="G339" t="s">
        <v>11</v>
      </c>
      <c r="H339" t="s">
        <v>12</v>
      </c>
    </row>
    <row r="340" spans="1:8" x14ac:dyDescent="0.25">
      <c r="A340" t="str">
        <f t="shared" si="5"/>
        <v>99</v>
      </c>
      <c r="B340" t="str">
        <f>"01532"</f>
        <v>01532</v>
      </c>
      <c r="C340" t="s">
        <v>18</v>
      </c>
      <c r="D340">
        <v>1800</v>
      </c>
      <c r="E340">
        <v>149608.66</v>
      </c>
      <c r="F340" s="1">
        <v>45513</v>
      </c>
      <c r="G340" t="s">
        <v>11</v>
      </c>
      <c r="H340" t="s">
        <v>12</v>
      </c>
    </row>
    <row r="341" spans="1:8" x14ac:dyDescent="0.25">
      <c r="A341" t="str">
        <f t="shared" si="5"/>
        <v>99</v>
      </c>
      <c r="B341" t="str">
        <f>"03818"</f>
        <v>03818</v>
      </c>
      <c r="C341" t="s">
        <v>10</v>
      </c>
      <c r="D341">
        <v>1801</v>
      </c>
      <c r="E341">
        <v>739.56</v>
      </c>
      <c r="F341" s="1">
        <v>45527</v>
      </c>
      <c r="G341" t="s">
        <v>11</v>
      </c>
      <c r="H341" t="s">
        <v>12</v>
      </c>
    </row>
    <row r="342" spans="1:8" x14ac:dyDescent="0.25">
      <c r="A342" t="str">
        <f t="shared" si="5"/>
        <v>99</v>
      </c>
      <c r="B342" t="str">
        <f>"05331"</f>
        <v>05331</v>
      </c>
      <c r="C342" t="s">
        <v>13</v>
      </c>
      <c r="D342">
        <v>1802</v>
      </c>
      <c r="E342">
        <v>553.85</v>
      </c>
      <c r="F342" s="1">
        <v>45527</v>
      </c>
      <c r="G342" t="s">
        <v>11</v>
      </c>
      <c r="H342" t="s">
        <v>12</v>
      </c>
    </row>
    <row r="343" spans="1:8" x14ac:dyDescent="0.25">
      <c r="A343" t="str">
        <f t="shared" si="5"/>
        <v>99</v>
      </c>
      <c r="B343" t="str">
        <f>"04777"</f>
        <v>04777</v>
      </c>
      <c r="C343" t="s">
        <v>14</v>
      </c>
      <c r="D343">
        <v>1803</v>
      </c>
      <c r="E343">
        <v>740.59</v>
      </c>
      <c r="F343" s="1">
        <v>45527</v>
      </c>
      <c r="G343" t="s">
        <v>11</v>
      </c>
      <c r="H343" t="s">
        <v>12</v>
      </c>
    </row>
    <row r="344" spans="1:8" x14ac:dyDescent="0.25">
      <c r="A344" t="str">
        <f t="shared" si="5"/>
        <v>99</v>
      </c>
      <c r="B344" t="str">
        <f>"00555"</f>
        <v>00555</v>
      </c>
      <c r="C344" t="s">
        <v>15</v>
      </c>
      <c r="D344">
        <v>1804</v>
      </c>
      <c r="E344">
        <v>18203.2</v>
      </c>
      <c r="F344" s="1">
        <v>45527</v>
      </c>
      <c r="G344" t="s">
        <v>11</v>
      </c>
      <c r="H344" t="s">
        <v>12</v>
      </c>
    </row>
    <row r="345" spans="1:8" x14ac:dyDescent="0.25">
      <c r="A345" t="str">
        <f t="shared" si="5"/>
        <v>99</v>
      </c>
      <c r="B345" t="str">
        <f>"03788"</f>
        <v>03788</v>
      </c>
      <c r="C345" t="s">
        <v>16</v>
      </c>
      <c r="D345">
        <v>1805</v>
      </c>
      <c r="E345">
        <v>22199.09</v>
      </c>
      <c r="F345" s="1">
        <v>45530</v>
      </c>
      <c r="G345" t="s">
        <v>11</v>
      </c>
      <c r="H345" t="s">
        <v>12</v>
      </c>
    </row>
    <row r="346" spans="1:8" x14ac:dyDescent="0.25">
      <c r="A346" t="str">
        <f t="shared" si="5"/>
        <v>99</v>
      </c>
      <c r="B346" t="str">
        <f>"04330"</f>
        <v>04330</v>
      </c>
      <c r="C346" t="s">
        <v>17</v>
      </c>
      <c r="D346">
        <v>1806</v>
      </c>
      <c r="E346">
        <v>138.46</v>
      </c>
      <c r="F346" s="1">
        <v>45527</v>
      </c>
      <c r="G346" t="s">
        <v>11</v>
      </c>
      <c r="H346" t="s">
        <v>12</v>
      </c>
    </row>
    <row r="347" spans="1:8" x14ac:dyDescent="0.25">
      <c r="A347" t="str">
        <f t="shared" si="5"/>
        <v>99</v>
      </c>
      <c r="B347" t="str">
        <f>"04987"</f>
        <v>04987</v>
      </c>
      <c r="C347" t="s">
        <v>17</v>
      </c>
      <c r="D347">
        <v>1807</v>
      </c>
      <c r="E347">
        <v>670.66</v>
      </c>
      <c r="F347" s="1">
        <v>45527</v>
      </c>
      <c r="G347" t="s">
        <v>11</v>
      </c>
      <c r="H347" t="s">
        <v>12</v>
      </c>
    </row>
    <row r="348" spans="1:8" x14ac:dyDescent="0.25">
      <c r="A348" t="str">
        <f t="shared" si="5"/>
        <v>99</v>
      </c>
      <c r="B348" t="str">
        <f>"01532"</f>
        <v>01532</v>
      </c>
      <c r="C348" t="s">
        <v>18</v>
      </c>
      <c r="D348">
        <v>1808</v>
      </c>
      <c r="E348">
        <v>146232.82</v>
      </c>
      <c r="F348" s="1">
        <v>45527</v>
      </c>
      <c r="G348" t="s">
        <v>11</v>
      </c>
      <c r="H348" t="s">
        <v>12</v>
      </c>
    </row>
    <row r="349" spans="1:8" x14ac:dyDescent="0.25">
      <c r="A349" t="str">
        <f t="shared" si="5"/>
        <v>99</v>
      </c>
      <c r="B349" t="str">
        <f>"04614"</f>
        <v>04614</v>
      </c>
      <c r="C349" t="s">
        <v>19</v>
      </c>
      <c r="D349">
        <v>1809</v>
      </c>
      <c r="E349">
        <v>1451.75</v>
      </c>
      <c r="F349" s="1">
        <v>45509</v>
      </c>
      <c r="G349" t="s">
        <v>11</v>
      </c>
      <c r="H349" t="s">
        <v>12</v>
      </c>
    </row>
    <row r="350" spans="1:8" x14ac:dyDescent="0.25">
      <c r="A350" t="str">
        <f t="shared" si="5"/>
        <v>99</v>
      </c>
      <c r="B350" t="str">
        <f>"03162"</f>
        <v>03162</v>
      </c>
      <c r="C350" t="s">
        <v>25</v>
      </c>
      <c r="D350">
        <v>1810</v>
      </c>
      <c r="E350">
        <v>32528.880000000001</v>
      </c>
      <c r="F350" s="1">
        <v>45478</v>
      </c>
      <c r="G350" t="s">
        <v>11</v>
      </c>
      <c r="H350" t="s">
        <v>12</v>
      </c>
    </row>
    <row r="351" spans="1:8" x14ac:dyDescent="0.25">
      <c r="A351" t="str">
        <f t="shared" si="5"/>
        <v>99</v>
      </c>
      <c r="B351" t="str">
        <f>"05509"</f>
        <v>05509</v>
      </c>
      <c r="C351" t="s">
        <v>35</v>
      </c>
      <c r="D351">
        <v>1811</v>
      </c>
      <c r="E351">
        <v>5042.3599999999997</v>
      </c>
      <c r="F351" s="1">
        <v>45506</v>
      </c>
      <c r="G351" t="s">
        <v>11</v>
      </c>
      <c r="H351" t="s">
        <v>12</v>
      </c>
    </row>
    <row r="352" spans="1:8" x14ac:dyDescent="0.25">
      <c r="A352" t="str">
        <f t="shared" si="5"/>
        <v>99</v>
      </c>
      <c r="B352" t="str">
        <f>"05226"</f>
        <v>05226</v>
      </c>
      <c r="C352" t="s">
        <v>26</v>
      </c>
      <c r="D352">
        <v>1812</v>
      </c>
      <c r="E352">
        <v>10389.83</v>
      </c>
      <c r="F352" s="1">
        <v>45503</v>
      </c>
      <c r="G352" t="s">
        <v>11</v>
      </c>
      <c r="H352" t="s">
        <v>12</v>
      </c>
    </row>
    <row r="353" spans="1:8" x14ac:dyDescent="0.25">
      <c r="A353" t="str">
        <f t="shared" si="5"/>
        <v>99</v>
      </c>
      <c r="B353" t="str">
        <f>"05226"</f>
        <v>05226</v>
      </c>
      <c r="C353" t="s">
        <v>26</v>
      </c>
      <c r="D353">
        <v>1813</v>
      </c>
      <c r="E353">
        <v>10666.75</v>
      </c>
      <c r="F353" s="1">
        <v>45532</v>
      </c>
      <c r="G353" t="s">
        <v>11</v>
      </c>
      <c r="H353" t="s">
        <v>12</v>
      </c>
    </row>
    <row r="354" spans="1:8" x14ac:dyDescent="0.25">
      <c r="A354" t="str">
        <f t="shared" si="5"/>
        <v>99</v>
      </c>
      <c r="B354" t="str">
        <f>"04762"</f>
        <v>04762</v>
      </c>
      <c r="C354" t="s">
        <v>27</v>
      </c>
      <c r="D354">
        <v>1814</v>
      </c>
      <c r="E354">
        <v>171299.7</v>
      </c>
      <c r="F354" s="1">
        <v>45533</v>
      </c>
      <c r="G354" t="s">
        <v>11</v>
      </c>
      <c r="H354" t="s">
        <v>12</v>
      </c>
    </row>
    <row r="355" spans="1:8" x14ac:dyDescent="0.25">
      <c r="A355" t="str">
        <f t="shared" si="5"/>
        <v>99</v>
      </c>
      <c r="B355" t="str">
        <f>"05001"</f>
        <v>05001</v>
      </c>
      <c r="C355" t="s">
        <v>22</v>
      </c>
      <c r="D355">
        <v>1815</v>
      </c>
      <c r="E355">
        <v>3109.68</v>
      </c>
      <c r="F355" s="1">
        <v>45506</v>
      </c>
      <c r="G355" t="s">
        <v>11</v>
      </c>
      <c r="H355" t="s">
        <v>12</v>
      </c>
    </row>
    <row r="356" spans="1:8" x14ac:dyDescent="0.25">
      <c r="A356" t="str">
        <f t="shared" si="5"/>
        <v>99</v>
      </c>
      <c r="B356" t="str">
        <f>"01012"</f>
        <v>01012</v>
      </c>
      <c r="C356" t="s">
        <v>23</v>
      </c>
      <c r="D356">
        <v>1816</v>
      </c>
      <c r="E356">
        <v>10785.64</v>
      </c>
      <c r="F356" s="1">
        <v>45520</v>
      </c>
      <c r="G356" t="s">
        <v>11</v>
      </c>
      <c r="H356" t="s">
        <v>12</v>
      </c>
    </row>
    <row r="357" spans="1:8" x14ac:dyDescent="0.25">
      <c r="A357" t="str">
        <f t="shared" si="5"/>
        <v>99</v>
      </c>
      <c r="B357" t="str">
        <f>"01234"</f>
        <v>01234</v>
      </c>
      <c r="C357" t="s">
        <v>29</v>
      </c>
      <c r="D357">
        <v>1817</v>
      </c>
      <c r="E357">
        <v>63056.74</v>
      </c>
      <c r="F357" s="1">
        <v>45504</v>
      </c>
      <c r="G357" t="s">
        <v>11</v>
      </c>
      <c r="H357" t="s">
        <v>12</v>
      </c>
    </row>
    <row r="358" spans="1:8" x14ac:dyDescent="0.25">
      <c r="A358" t="str">
        <f t="shared" si="5"/>
        <v>99</v>
      </c>
      <c r="B358" t="str">
        <f>"03818"</f>
        <v>03818</v>
      </c>
      <c r="C358" t="s">
        <v>10</v>
      </c>
      <c r="D358">
        <v>1818</v>
      </c>
      <c r="E358">
        <v>739.56</v>
      </c>
      <c r="F358" s="1">
        <v>45541</v>
      </c>
      <c r="G358" t="s">
        <v>11</v>
      </c>
      <c r="H358" t="s">
        <v>12</v>
      </c>
    </row>
    <row r="359" spans="1:8" x14ac:dyDescent="0.25">
      <c r="A359" t="str">
        <f t="shared" si="5"/>
        <v>99</v>
      </c>
      <c r="B359" t="str">
        <f>"05331"</f>
        <v>05331</v>
      </c>
      <c r="C359" t="s">
        <v>13</v>
      </c>
      <c r="D359">
        <v>1819</v>
      </c>
      <c r="E359">
        <v>553.85</v>
      </c>
      <c r="F359" s="1">
        <v>45541</v>
      </c>
      <c r="G359" t="s">
        <v>11</v>
      </c>
      <c r="H359" t="s">
        <v>12</v>
      </c>
    </row>
    <row r="360" spans="1:8" x14ac:dyDescent="0.25">
      <c r="A360" t="str">
        <f t="shared" si="5"/>
        <v>99</v>
      </c>
      <c r="B360" t="str">
        <f>"04777"</f>
        <v>04777</v>
      </c>
      <c r="C360" t="s">
        <v>14</v>
      </c>
      <c r="D360">
        <v>1820</v>
      </c>
      <c r="E360">
        <v>740.59</v>
      </c>
      <c r="F360" s="1">
        <v>45541</v>
      </c>
      <c r="G360" t="s">
        <v>11</v>
      </c>
      <c r="H360" t="s">
        <v>12</v>
      </c>
    </row>
    <row r="361" spans="1:8" x14ac:dyDescent="0.25">
      <c r="A361" t="str">
        <f t="shared" si="5"/>
        <v>99</v>
      </c>
      <c r="B361" t="str">
        <f>"00555"</f>
        <v>00555</v>
      </c>
      <c r="C361" t="s">
        <v>15</v>
      </c>
      <c r="D361">
        <v>1821</v>
      </c>
      <c r="E361">
        <v>18053.849999999999</v>
      </c>
      <c r="F361" s="1">
        <v>45541</v>
      </c>
      <c r="G361" t="s">
        <v>11</v>
      </c>
      <c r="H361" t="s">
        <v>12</v>
      </c>
    </row>
    <row r="362" spans="1:8" x14ac:dyDescent="0.25">
      <c r="A362" t="str">
        <f t="shared" si="5"/>
        <v>99</v>
      </c>
      <c r="B362" t="str">
        <f>"03788"</f>
        <v>03788</v>
      </c>
      <c r="C362" t="s">
        <v>16</v>
      </c>
      <c r="D362">
        <v>1822</v>
      </c>
      <c r="E362">
        <v>23252.84</v>
      </c>
      <c r="F362" s="1">
        <v>45544</v>
      </c>
      <c r="G362" t="s">
        <v>11</v>
      </c>
      <c r="H362" t="s">
        <v>12</v>
      </c>
    </row>
    <row r="363" spans="1:8" x14ac:dyDescent="0.25">
      <c r="A363" t="str">
        <f t="shared" si="5"/>
        <v>99</v>
      </c>
      <c r="B363" t="str">
        <f>"04267"</f>
        <v>04267</v>
      </c>
      <c r="C363" t="s">
        <v>38</v>
      </c>
      <c r="D363">
        <v>1823</v>
      </c>
      <c r="E363">
        <v>335.8</v>
      </c>
      <c r="F363" s="1">
        <v>45541</v>
      </c>
      <c r="G363" t="s">
        <v>11</v>
      </c>
      <c r="H363" t="s">
        <v>12</v>
      </c>
    </row>
    <row r="364" spans="1:8" x14ac:dyDescent="0.25">
      <c r="A364" t="str">
        <f t="shared" si="5"/>
        <v>99</v>
      </c>
      <c r="B364" t="str">
        <f>"01088"</f>
        <v>01088</v>
      </c>
      <c r="C364" t="s">
        <v>24</v>
      </c>
      <c r="D364">
        <v>1824</v>
      </c>
      <c r="E364">
        <v>235539.73</v>
      </c>
      <c r="F364" s="1">
        <v>45545</v>
      </c>
      <c r="G364" t="s">
        <v>11</v>
      </c>
      <c r="H364" t="s">
        <v>12</v>
      </c>
    </row>
    <row r="365" spans="1:8" x14ac:dyDescent="0.25">
      <c r="A365" t="str">
        <f t="shared" si="5"/>
        <v>99</v>
      </c>
      <c r="B365" t="str">
        <f>"04330"</f>
        <v>04330</v>
      </c>
      <c r="C365" t="s">
        <v>17</v>
      </c>
      <c r="D365">
        <v>1825</v>
      </c>
      <c r="E365">
        <v>138.46</v>
      </c>
      <c r="F365" s="1">
        <v>45541</v>
      </c>
      <c r="G365" t="s">
        <v>11</v>
      </c>
      <c r="H365" t="s">
        <v>12</v>
      </c>
    </row>
    <row r="366" spans="1:8" x14ac:dyDescent="0.25">
      <c r="A366" t="str">
        <f t="shared" si="5"/>
        <v>99</v>
      </c>
      <c r="B366" t="str">
        <f>"04987"</f>
        <v>04987</v>
      </c>
      <c r="C366" t="s">
        <v>17</v>
      </c>
      <c r="D366">
        <v>1826</v>
      </c>
      <c r="E366">
        <v>670.66</v>
      </c>
      <c r="F366" s="1">
        <v>45541</v>
      </c>
      <c r="G366" t="s">
        <v>11</v>
      </c>
      <c r="H366" t="s">
        <v>12</v>
      </c>
    </row>
    <row r="367" spans="1:8" x14ac:dyDescent="0.25">
      <c r="A367" t="str">
        <f t="shared" si="5"/>
        <v>99</v>
      </c>
      <c r="B367" t="str">
        <f>"01532"</f>
        <v>01532</v>
      </c>
      <c r="C367" t="s">
        <v>18</v>
      </c>
      <c r="D367">
        <v>1827</v>
      </c>
      <c r="E367">
        <v>143787.47</v>
      </c>
      <c r="F367" s="1">
        <v>45541</v>
      </c>
      <c r="G367" t="s">
        <v>11</v>
      </c>
      <c r="H367" t="s">
        <v>12</v>
      </c>
    </row>
    <row r="368" spans="1:8" x14ac:dyDescent="0.25">
      <c r="A368" t="str">
        <f t="shared" si="5"/>
        <v>99</v>
      </c>
      <c r="B368" t="str">
        <f>"03162"</f>
        <v>03162</v>
      </c>
      <c r="C368" t="s">
        <v>25</v>
      </c>
      <c r="D368">
        <v>1828</v>
      </c>
      <c r="E368">
        <v>33232.089999999997</v>
      </c>
      <c r="F368" s="1">
        <v>45509</v>
      </c>
      <c r="G368" t="s">
        <v>11</v>
      </c>
      <c r="H368" t="s">
        <v>12</v>
      </c>
    </row>
    <row r="369" spans="1:8" x14ac:dyDescent="0.25">
      <c r="A369" t="str">
        <f t="shared" si="5"/>
        <v>99</v>
      </c>
      <c r="B369" t="str">
        <f>"00328"</f>
        <v>00328</v>
      </c>
      <c r="C369" t="s">
        <v>21</v>
      </c>
      <c r="D369">
        <v>1829</v>
      </c>
      <c r="E369">
        <v>598447.76</v>
      </c>
      <c r="F369" s="1">
        <v>45546</v>
      </c>
      <c r="G369" t="s">
        <v>11</v>
      </c>
      <c r="H369" t="s">
        <v>12</v>
      </c>
    </row>
    <row r="370" spans="1:8" x14ac:dyDescent="0.25">
      <c r="A370" t="str">
        <f t="shared" si="5"/>
        <v>99</v>
      </c>
      <c r="B370" t="str">
        <f>"05503"</f>
        <v>05503</v>
      </c>
      <c r="C370" t="s">
        <v>36</v>
      </c>
      <c r="D370">
        <v>1830</v>
      </c>
      <c r="E370">
        <v>5</v>
      </c>
      <c r="F370" s="1">
        <v>45506</v>
      </c>
      <c r="G370" t="s">
        <v>11</v>
      </c>
      <c r="H370" t="s">
        <v>12</v>
      </c>
    </row>
    <row r="371" spans="1:8" x14ac:dyDescent="0.25">
      <c r="A371" t="str">
        <f t="shared" si="5"/>
        <v>99</v>
      </c>
      <c r="B371" t="str">
        <f>"03818"</f>
        <v>03818</v>
      </c>
      <c r="C371" t="s">
        <v>10</v>
      </c>
      <c r="D371">
        <v>1831</v>
      </c>
      <c r="E371">
        <v>739.56</v>
      </c>
      <c r="F371" s="1">
        <v>45555</v>
      </c>
      <c r="G371" t="s">
        <v>11</v>
      </c>
      <c r="H371" t="s">
        <v>12</v>
      </c>
    </row>
    <row r="372" spans="1:8" x14ac:dyDescent="0.25">
      <c r="A372" t="str">
        <f t="shared" si="5"/>
        <v>99</v>
      </c>
      <c r="B372" t="str">
        <f>"05331"</f>
        <v>05331</v>
      </c>
      <c r="C372" t="s">
        <v>13</v>
      </c>
      <c r="D372">
        <v>1832</v>
      </c>
      <c r="E372">
        <v>553.85</v>
      </c>
      <c r="F372" s="1">
        <v>45555</v>
      </c>
      <c r="G372" t="s">
        <v>11</v>
      </c>
      <c r="H372" t="s">
        <v>12</v>
      </c>
    </row>
    <row r="373" spans="1:8" x14ac:dyDescent="0.25">
      <c r="A373" t="str">
        <f t="shared" si="5"/>
        <v>99</v>
      </c>
      <c r="B373" t="str">
        <f>"04777"</f>
        <v>04777</v>
      </c>
      <c r="C373" t="s">
        <v>14</v>
      </c>
      <c r="D373">
        <v>1833</v>
      </c>
      <c r="E373">
        <v>665.19</v>
      </c>
      <c r="F373" s="1">
        <v>45555</v>
      </c>
      <c r="G373" t="s">
        <v>11</v>
      </c>
      <c r="H373" t="s">
        <v>12</v>
      </c>
    </row>
    <row r="374" spans="1:8" x14ac:dyDescent="0.25">
      <c r="A374" t="str">
        <f t="shared" si="5"/>
        <v>99</v>
      </c>
      <c r="B374" t="str">
        <f>"00555"</f>
        <v>00555</v>
      </c>
      <c r="C374" t="s">
        <v>15</v>
      </c>
      <c r="D374">
        <v>1834</v>
      </c>
      <c r="E374">
        <v>18052.669999999998</v>
      </c>
      <c r="F374" s="1">
        <v>45555</v>
      </c>
      <c r="G374" t="s">
        <v>11</v>
      </c>
      <c r="H374" t="s">
        <v>12</v>
      </c>
    </row>
    <row r="375" spans="1:8" x14ac:dyDescent="0.25">
      <c r="A375" t="str">
        <f t="shared" si="5"/>
        <v>99</v>
      </c>
      <c r="B375" t="str">
        <f>"03788"</f>
        <v>03788</v>
      </c>
      <c r="C375" t="s">
        <v>16</v>
      </c>
      <c r="D375">
        <v>1835</v>
      </c>
      <c r="E375">
        <v>22375.7</v>
      </c>
      <c r="F375" s="1">
        <v>45558</v>
      </c>
      <c r="G375" t="s">
        <v>11</v>
      </c>
      <c r="H375" t="s">
        <v>12</v>
      </c>
    </row>
    <row r="376" spans="1:8" x14ac:dyDescent="0.25">
      <c r="A376" t="str">
        <f t="shared" si="5"/>
        <v>99</v>
      </c>
      <c r="B376" t="str">
        <f>"04267"</f>
        <v>04267</v>
      </c>
      <c r="C376" t="s">
        <v>38</v>
      </c>
      <c r="D376">
        <v>1836</v>
      </c>
      <c r="E376">
        <v>335.8</v>
      </c>
      <c r="F376" s="1">
        <v>45555</v>
      </c>
      <c r="G376" t="s">
        <v>11</v>
      </c>
      <c r="H376" t="s">
        <v>12</v>
      </c>
    </row>
    <row r="377" spans="1:8" x14ac:dyDescent="0.25">
      <c r="A377" t="str">
        <f t="shared" si="5"/>
        <v>99</v>
      </c>
      <c r="B377" t="str">
        <f>"04330"</f>
        <v>04330</v>
      </c>
      <c r="C377" t="s">
        <v>17</v>
      </c>
      <c r="D377">
        <v>1837</v>
      </c>
      <c r="E377">
        <v>138.46</v>
      </c>
      <c r="F377" s="1">
        <v>45555</v>
      </c>
      <c r="G377" t="s">
        <v>11</v>
      </c>
      <c r="H377" t="s">
        <v>12</v>
      </c>
    </row>
    <row r="378" spans="1:8" x14ac:dyDescent="0.25">
      <c r="A378" t="str">
        <f t="shared" si="5"/>
        <v>99</v>
      </c>
      <c r="B378" t="str">
        <f>"04987"</f>
        <v>04987</v>
      </c>
      <c r="C378" t="s">
        <v>17</v>
      </c>
      <c r="D378">
        <v>1838</v>
      </c>
      <c r="E378">
        <v>670.66</v>
      </c>
      <c r="F378" s="1">
        <v>45555</v>
      </c>
      <c r="G378" t="s">
        <v>11</v>
      </c>
      <c r="H378" t="s">
        <v>12</v>
      </c>
    </row>
    <row r="379" spans="1:8" x14ac:dyDescent="0.25">
      <c r="A379" t="str">
        <f t="shared" si="5"/>
        <v>99</v>
      </c>
      <c r="B379" t="str">
        <f>"01532"</f>
        <v>01532</v>
      </c>
      <c r="C379" t="s">
        <v>18</v>
      </c>
      <c r="D379">
        <v>1839</v>
      </c>
      <c r="E379">
        <v>147243.70000000001</v>
      </c>
      <c r="F379" s="1">
        <v>45555</v>
      </c>
      <c r="G379" t="s">
        <v>11</v>
      </c>
      <c r="H379" t="s">
        <v>12</v>
      </c>
    </row>
    <row r="380" spans="1:8" x14ac:dyDescent="0.25">
      <c r="A380" t="str">
        <f t="shared" si="5"/>
        <v>99</v>
      </c>
      <c r="B380" t="str">
        <f>"04614"</f>
        <v>04614</v>
      </c>
      <c r="C380" t="s">
        <v>19</v>
      </c>
      <c r="D380">
        <v>1840</v>
      </c>
      <c r="E380">
        <v>2944.75</v>
      </c>
      <c r="F380" s="1">
        <v>45540</v>
      </c>
      <c r="G380" t="s">
        <v>11</v>
      </c>
      <c r="H380" t="s">
        <v>12</v>
      </c>
    </row>
    <row r="381" spans="1:8" x14ac:dyDescent="0.25">
      <c r="A381" t="str">
        <f t="shared" si="5"/>
        <v>99</v>
      </c>
      <c r="B381" t="str">
        <f>"04615"</f>
        <v>04615</v>
      </c>
      <c r="C381" t="s">
        <v>20</v>
      </c>
      <c r="D381">
        <v>1841</v>
      </c>
      <c r="E381">
        <v>85.7</v>
      </c>
      <c r="F381" s="1">
        <v>45506</v>
      </c>
      <c r="G381" t="s">
        <v>11</v>
      </c>
      <c r="H381" t="s">
        <v>12</v>
      </c>
    </row>
    <row r="382" spans="1:8" x14ac:dyDescent="0.25">
      <c r="A382" t="str">
        <f t="shared" si="5"/>
        <v>99</v>
      </c>
      <c r="B382" t="str">
        <f>"04615"</f>
        <v>04615</v>
      </c>
      <c r="C382" t="s">
        <v>20</v>
      </c>
      <c r="D382">
        <v>1842</v>
      </c>
      <c r="E382">
        <v>86.45</v>
      </c>
      <c r="F382" s="1">
        <v>45538</v>
      </c>
      <c r="G382" t="s">
        <v>11</v>
      </c>
      <c r="H382" t="s">
        <v>12</v>
      </c>
    </row>
    <row r="383" spans="1:8" x14ac:dyDescent="0.25">
      <c r="A383" t="str">
        <f t="shared" si="5"/>
        <v>99</v>
      </c>
      <c r="B383" t="str">
        <f>"05509"</f>
        <v>05509</v>
      </c>
      <c r="C383" t="s">
        <v>35</v>
      </c>
      <c r="D383">
        <v>1843</v>
      </c>
      <c r="E383">
        <v>5578.68</v>
      </c>
      <c r="F383" s="1">
        <v>45540</v>
      </c>
      <c r="G383" t="s">
        <v>11</v>
      </c>
      <c r="H383" t="s">
        <v>12</v>
      </c>
    </row>
    <row r="384" spans="1:8" x14ac:dyDescent="0.25">
      <c r="A384" t="str">
        <f t="shared" si="5"/>
        <v>99</v>
      </c>
      <c r="B384" t="str">
        <f>"05001"</f>
        <v>05001</v>
      </c>
      <c r="C384" t="s">
        <v>22</v>
      </c>
      <c r="D384">
        <v>1844</v>
      </c>
      <c r="E384">
        <v>4598.1899999999996</v>
      </c>
      <c r="F384" s="1">
        <v>45538</v>
      </c>
      <c r="G384" t="s">
        <v>11</v>
      </c>
      <c r="H384" t="s">
        <v>12</v>
      </c>
    </row>
    <row r="385" spans="1:8" x14ac:dyDescent="0.25">
      <c r="A385" t="str">
        <f t="shared" si="5"/>
        <v>99</v>
      </c>
      <c r="B385" t="str">
        <f>"05503"</f>
        <v>05503</v>
      </c>
      <c r="C385" t="s">
        <v>36</v>
      </c>
      <c r="D385">
        <v>1845</v>
      </c>
      <c r="E385">
        <v>5</v>
      </c>
      <c r="F385" s="1">
        <v>45538</v>
      </c>
      <c r="G385" t="s">
        <v>11</v>
      </c>
      <c r="H385" t="s">
        <v>12</v>
      </c>
    </row>
    <row r="386" spans="1:8" x14ac:dyDescent="0.25">
      <c r="A386" t="str">
        <f t="shared" ref="A386:A449" si="6">"99"</f>
        <v>99</v>
      </c>
      <c r="B386" t="str">
        <f>"04557"</f>
        <v>04557</v>
      </c>
      <c r="C386" t="s">
        <v>28</v>
      </c>
      <c r="D386">
        <v>1846</v>
      </c>
      <c r="E386">
        <v>121301.68</v>
      </c>
      <c r="F386" s="1">
        <v>45555</v>
      </c>
      <c r="G386" t="s">
        <v>11</v>
      </c>
      <c r="H386" t="s">
        <v>12</v>
      </c>
    </row>
    <row r="387" spans="1:8" x14ac:dyDescent="0.25">
      <c r="A387" t="str">
        <f t="shared" si="6"/>
        <v>99</v>
      </c>
      <c r="B387" t="str">
        <f>"01012"</f>
        <v>01012</v>
      </c>
      <c r="C387" t="s">
        <v>23</v>
      </c>
      <c r="D387">
        <v>1847</v>
      </c>
      <c r="E387">
        <v>10598.88</v>
      </c>
      <c r="F387" s="1">
        <v>45554</v>
      </c>
      <c r="G387" t="s">
        <v>11</v>
      </c>
      <c r="H387" t="s">
        <v>12</v>
      </c>
    </row>
    <row r="388" spans="1:8" x14ac:dyDescent="0.25">
      <c r="A388" t="str">
        <f t="shared" si="6"/>
        <v>99</v>
      </c>
      <c r="B388" t="str">
        <f>"01090"</f>
        <v>01090</v>
      </c>
      <c r="C388" t="s">
        <v>33</v>
      </c>
      <c r="D388">
        <v>1849</v>
      </c>
      <c r="E388">
        <v>5955.66</v>
      </c>
      <c r="F388" s="1">
        <v>45561</v>
      </c>
      <c r="G388" t="s">
        <v>30</v>
      </c>
      <c r="H388" t="s">
        <v>31</v>
      </c>
    </row>
    <row r="389" spans="1:8" x14ac:dyDescent="0.25">
      <c r="A389" t="str">
        <f t="shared" si="6"/>
        <v>99</v>
      </c>
      <c r="B389" t="str">
        <f>"01090"</f>
        <v>01090</v>
      </c>
      <c r="C389" t="s">
        <v>33</v>
      </c>
      <c r="D389">
        <v>1849</v>
      </c>
      <c r="E389">
        <v>-5955.66</v>
      </c>
      <c r="F389" s="1">
        <v>45561</v>
      </c>
      <c r="G389" t="s">
        <v>30</v>
      </c>
    </row>
    <row r="390" spans="1:8" x14ac:dyDescent="0.25">
      <c r="A390" t="str">
        <f t="shared" si="6"/>
        <v>99</v>
      </c>
      <c r="B390" t="str">
        <f>"01532"</f>
        <v>01532</v>
      </c>
      <c r="C390" t="s">
        <v>18</v>
      </c>
      <c r="D390">
        <v>1850</v>
      </c>
      <c r="E390">
        <v>9475.2199999999993</v>
      </c>
      <c r="F390" s="1">
        <v>45565</v>
      </c>
      <c r="G390" t="s">
        <v>11</v>
      </c>
      <c r="H390" t="s">
        <v>12</v>
      </c>
    </row>
    <row r="391" spans="1:8" x14ac:dyDescent="0.25">
      <c r="A391" t="str">
        <f t="shared" si="6"/>
        <v>99</v>
      </c>
      <c r="B391" t="str">
        <f>"03162"</f>
        <v>03162</v>
      </c>
      <c r="C391" t="s">
        <v>25</v>
      </c>
      <c r="D391">
        <v>1867</v>
      </c>
      <c r="E391">
        <v>28490.86</v>
      </c>
      <c r="F391" s="1">
        <v>45558</v>
      </c>
      <c r="G391" t="s">
        <v>11</v>
      </c>
      <c r="H391" t="s">
        <v>12</v>
      </c>
    </row>
    <row r="392" spans="1:8" x14ac:dyDescent="0.25">
      <c r="A392" t="str">
        <f t="shared" si="6"/>
        <v>99</v>
      </c>
      <c r="B392" t="str">
        <f t="shared" ref="B392:B399" si="7">"1"</f>
        <v>1</v>
      </c>
      <c r="C392" t="s">
        <v>39</v>
      </c>
      <c r="D392">
        <v>122855</v>
      </c>
      <c r="E392">
        <v>24.56</v>
      </c>
      <c r="F392" s="1">
        <v>45140</v>
      </c>
      <c r="G392" t="s">
        <v>30</v>
      </c>
      <c r="H392" t="s">
        <v>12</v>
      </c>
    </row>
    <row r="393" spans="1:8" x14ac:dyDescent="0.25">
      <c r="A393" t="str">
        <f t="shared" si="6"/>
        <v>99</v>
      </c>
      <c r="B393" t="str">
        <f t="shared" si="7"/>
        <v>1</v>
      </c>
      <c r="C393" t="s">
        <v>40</v>
      </c>
      <c r="D393">
        <v>122855</v>
      </c>
      <c r="E393">
        <v>24.56</v>
      </c>
      <c r="F393" s="1">
        <v>45230</v>
      </c>
      <c r="G393" t="s">
        <v>30</v>
      </c>
    </row>
    <row r="394" spans="1:8" x14ac:dyDescent="0.25">
      <c r="A394" t="str">
        <f t="shared" si="6"/>
        <v>99</v>
      </c>
      <c r="B394" t="str">
        <f t="shared" si="7"/>
        <v>1</v>
      </c>
      <c r="C394" t="s">
        <v>41</v>
      </c>
      <c r="D394">
        <v>123038</v>
      </c>
      <c r="E394">
        <v>144</v>
      </c>
      <c r="F394" s="1">
        <v>45155</v>
      </c>
      <c r="G394" t="s">
        <v>30</v>
      </c>
      <c r="H394" t="s">
        <v>12</v>
      </c>
    </row>
    <row r="395" spans="1:8" x14ac:dyDescent="0.25">
      <c r="A395" t="str">
        <f t="shared" si="6"/>
        <v>99</v>
      </c>
      <c r="B395" t="str">
        <f t="shared" si="7"/>
        <v>1</v>
      </c>
      <c r="C395" t="s">
        <v>42</v>
      </c>
      <c r="D395">
        <v>123038</v>
      </c>
      <c r="E395">
        <v>144</v>
      </c>
      <c r="F395" s="1">
        <v>45230</v>
      </c>
      <c r="G395" t="s">
        <v>30</v>
      </c>
    </row>
    <row r="396" spans="1:8" x14ac:dyDescent="0.25">
      <c r="A396" t="str">
        <f t="shared" si="6"/>
        <v>99</v>
      </c>
      <c r="B396" t="str">
        <f t="shared" si="7"/>
        <v>1</v>
      </c>
      <c r="C396" t="s">
        <v>43</v>
      </c>
      <c r="D396">
        <v>123337</v>
      </c>
      <c r="E396">
        <v>315</v>
      </c>
      <c r="F396" s="1">
        <v>45196</v>
      </c>
      <c r="G396" t="s">
        <v>30</v>
      </c>
      <c r="H396" t="s">
        <v>12</v>
      </c>
    </row>
    <row r="397" spans="1:8" x14ac:dyDescent="0.25">
      <c r="A397" t="str">
        <f t="shared" si="6"/>
        <v>99</v>
      </c>
      <c r="B397" t="str">
        <f t="shared" si="7"/>
        <v>1</v>
      </c>
      <c r="C397" t="s">
        <v>44</v>
      </c>
      <c r="D397">
        <v>123337</v>
      </c>
      <c r="E397">
        <v>315</v>
      </c>
      <c r="F397" s="1">
        <v>45231</v>
      </c>
      <c r="G397" t="s">
        <v>30</v>
      </c>
    </row>
    <row r="398" spans="1:8" x14ac:dyDescent="0.25">
      <c r="A398" t="str">
        <f t="shared" si="6"/>
        <v>99</v>
      </c>
      <c r="B398" t="str">
        <f t="shared" si="7"/>
        <v>1</v>
      </c>
      <c r="C398" t="s">
        <v>43</v>
      </c>
      <c r="D398">
        <v>123338</v>
      </c>
      <c r="E398">
        <v>119</v>
      </c>
      <c r="F398" s="1">
        <v>45196</v>
      </c>
      <c r="G398" t="s">
        <v>30</v>
      </c>
      <c r="H398" t="s">
        <v>12</v>
      </c>
    </row>
    <row r="399" spans="1:8" x14ac:dyDescent="0.25">
      <c r="A399" t="str">
        <f t="shared" si="6"/>
        <v>99</v>
      </c>
      <c r="B399" t="str">
        <f t="shared" si="7"/>
        <v>1</v>
      </c>
      <c r="C399" t="s">
        <v>44</v>
      </c>
      <c r="D399">
        <v>123338</v>
      </c>
      <c r="E399">
        <v>119</v>
      </c>
      <c r="F399" s="1">
        <v>45231</v>
      </c>
      <c r="G399" t="s">
        <v>30</v>
      </c>
    </row>
    <row r="400" spans="1:8" x14ac:dyDescent="0.25">
      <c r="A400" t="str">
        <f t="shared" si="6"/>
        <v>99</v>
      </c>
      <c r="B400" t="str">
        <f>"05410"</f>
        <v>05410</v>
      </c>
      <c r="C400" t="s">
        <v>45</v>
      </c>
      <c r="D400">
        <v>123368</v>
      </c>
      <c r="E400">
        <v>250</v>
      </c>
      <c r="F400" s="1">
        <v>45196</v>
      </c>
      <c r="G400" t="s">
        <v>30</v>
      </c>
      <c r="H400" t="s">
        <v>12</v>
      </c>
    </row>
    <row r="401" spans="1:8" x14ac:dyDescent="0.25">
      <c r="A401" t="str">
        <f t="shared" si="6"/>
        <v>99</v>
      </c>
      <c r="B401" t="str">
        <f>"05410"</f>
        <v>05410</v>
      </c>
      <c r="C401" t="s">
        <v>45</v>
      </c>
      <c r="D401">
        <v>123368</v>
      </c>
      <c r="E401">
        <v>250</v>
      </c>
      <c r="F401" s="1">
        <v>45322</v>
      </c>
      <c r="G401" t="s">
        <v>30</v>
      </c>
    </row>
    <row r="402" spans="1:8" x14ac:dyDescent="0.25">
      <c r="A402" t="str">
        <f t="shared" si="6"/>
        <v>99</v>
      </c>
      <c r="B402" t="str">
        <f>"00969"</f>
        <v>00969</v>
      </c>
      <c r="C402" t="s">
        <v>46</v>
      </c>
      <c r="D402">
        <v>123378</v>
      </c>
      <c r="E402">
        <v>7283.59</v>
      </c>
      <c r="F402" s="1">
        <v>45196</v>
      </c>
      <c r="G402" t="s">
        <v>30</v>
      </c>
      <c r="H402" t="s">
        <v>12</v>
      </c>
    </row>
    <row r="403" spans="1:8" x14ac:dyDescent="0.25">
      <c r="A403" t="str">
        <f t="shared" si="6"/>
        <v>99</v>
      </c>
      <c r="B403" t="str">
        <f>"00969"</f>
        <v>00969</v>
      </c>
      <c r="C403" t="s">
        <v>46</v>
      </c>
      <c r="D403">
        <v>123378</v>
      </c>
      <c r="E403">
        <v>7283.59</v>
      </c>
      <c r="F403" s="1">
        <v>45278</v>
      </c>
      <c r="G403" t="s">
        <v>30</v>
      </c>
    </row>
    <row r="404" spans="1:8" x14ac:dyDescent="0.25">
      <c r="A404" t="str">
        <f t="shared" si="6"/>
        <v>99</v>
      </c>
      <c r="B404" t="str">
        <f>"03730"</f>
        <v>03730</v>
      </c>
      <c r="C404" t="s">
        <v>47</v>
      </c>
      <c r="D404">
        <v>123381</v>
      </c>
      <c r="E404">
        <v>300</v>
      </c>
      <c r="F404" s="1">
        <v>45210</v>
      </c>
      <c r="G404" t="s">
        <v>48</v>
      </c>
      <c r="H404" t="s">
        <v>12</v>
      </c>
    </row>
    <row r="405" spans="1:8" x14ac:dyDescent="0.25">
      <c r="A405" t="str">
        <f t="shared" si="6"/>
        <v>99</v>
      </c>
      <c r="B405" t="str">
        <f>"04555"</f>
        <v>04555</v>
      </c>
      <c r="C405" t="s">
        <v>49</v>
      </c>
      <c r="D405">
        <v>123382</v>
      </c>
      <c r="E405">
        <v>126.69</v>
      </c>
      <c r="F405" s="1">
        <v>45210</v>
      </c>
      <c r="G405" t="s">
        <v>48</v>
      </c>
      <c r="H405" t="s">
        <v>12</v>
      </c>
    </row>
    <row r="406" spans="1:8" x14ac:dyDescent="0.25">
      <c r="A406" t="str">
        <f t="shared" si="6"/>
        <v>99</v>
      </c>
      <c r="B406" t="str">
        <f>"05398"</f>
        <v>05398</v>
      </c>
      <c r="C406" t="s">
        <v>50</v>
      </c>
      <c r="D406">
        <v>123383</v>
      </c>
      <c r="E406">
        <v>138.97999999999999</v>
      </c>
      <c r="F406" s="1">
        <v>45210</v>
      </c>
      <c r="G406" t="s">
        <v>48</v>
      </c>
      <c r="H406" t="s">
        <v>12</v>
      </c>
    </row>
    <row r="407" spans="1:8" x14ac:dyDescent="0.25">
      <c r="A407" t="str">
        <f t="shared" si="6"/>
        <v>99</v>
      </c>
      <c r="B407" t="str">
        <f>"02004"</f>
        <v>02004</v>
      </c>
      <c r="C407" t="s">
        <v>51</v>
      </c>
      <c r="D407">
        <v>123384</v>
      </c>
      <c r="E407">
        <v>200.56</v>
      </c>
      <c r="F407" s="1">
        <v>45210</v>
      </c>
      <c r="G407" t="s">
        <v>48</v>
      </c>
      <c r="H407" t="s">
        <v>12</v>
      </c>
    </row>
    <row r="408" spans="1:8" x14ac:dyDescent="0.25">
      <c r="A408" t="str">
        <f t="shared" si="6"/>
        <v>99</v>
      </c>
      <c r="B408" t="str">
        <f>"04018"</f>
        <v>04018</v>
      </c>
      <c r="C408" t="s">
        <v>52</v>
      </c>
      <c r="D408">
        <v>123385</v>
      </c>
      <c r="E408">
        <v>1280.78</v>
      </c>
      <c r="F408" s="1">
        <v>45210</v>
      </c>
      <c r="G408" t="s">
        <v>48</v>
      </c>
      <c r="H408" t="s">
        <v>12</v>
      </c>
    </row>
    <row r="409" spans="1:8" x14ac:dyDescent="0.25">
      <c r="A409" t="str">
        <f t="shared" si="6"/>
        <v>99</v>
      </c>
      <c r="B409" t="str">
        <f>"04463"</f>
        <v>04463</v>
      </c>
      <c r="C409" t="s">
        <v>52</v>
      </c>
      <c r="D409">
        <v>123386</v>
      </c>
      <c r="E409">
        <v>56.11</v>
      </c>
      <c r="F409" s="1">
        <v>45210</v>
      </c>
      <c r="G409" t="s">
        <v>48</v>
      </c>
      <c r="H409" t="s">
        <v>12</v>
      </c>
    </row>
    <row r="410" spans="1:8" x14ac:dyDescent="0.25">
      <c r="A410" t="str">
        <f t="shared" si="6"/>
        <v>99</v>
      </c>
      <c r="B410" t="str">
        <f>"04719"</f>
        <v>04719</v>
      </c>
      <c r="C410" t="s">
        <v>52</v>
      </c>
      <c r="D410">
        <v>123387</v>
      </c>
      <c r="E410">
        <v>265.08</v>
      </c>
      <c r="F410" s="1">
        <v>45210</v>
      </c>
      <c r="G410" t="s">
        <v>48</v>
      </c>
      <c r="H410" t="s">
        <v>12</v>
      </c>
    </row>
    <row r="411" spans="1:8" x14ac:dyDescent="0.25">
      <c r="A411" t="str">
        <f t="shared" si="6"/>
        <v>99</v>
      </c>
      <c r="B411" t="str">
        <f>"05072"</f>
        <v>05072</v>
      </c>
      <c r="C411" t="s">
        <v>52</v>
      </c>
      <c r="D411">
        <v>123388</v>
      </c>
      <c r="E411">
        <v>341.94</v>
      </c>
      <c r="F411" s="1">
        <v>45210</v>
      </c>
      <c r="G411" t="s">
        <v>48</v>
      </c>
      <c r="H411" t="s">
        <v>12</v>
      </c>
    </row>
    <row r="412" spans="1:8" x14ac:dyDescent="0.25">
      <c r="A412" t="str">
        <f t="shared" si="6"/>
        <v>99</v>
      </c>
      <c r="B412" t="str">
        <f>"90682"</f>
        <v>90682</v>
      </c>
      <c r="C412" t="s">
        <v>53</v>
      </c>
      <c r="D412">
        <v>123389</v>
      </c>
      <c r="E412">
        <v>3184.08</v>
      </c>
      <c r="F412" s="1">
        <v>45210</v>
      </c>
      <c r="G412" t="s">
        <v>48</v>
      </c>
      <c r="H412" t="s">
        <v>12</v>
      </c>
    </row>
    <row r="413" spans="1:8" x14ac:dyDescent="0.25">
      <c r="A413" t="str">
        <f t="shared" si="6"/>
        <v>99</v>
      </c>
      <c r="B413" t="str">
        <f>"00654"</f>
        <v>00654</v>
      </c>
      <c r="C413" t="s">
        <v>54</v>
      </c>
      <c r="D413">
        <v>123390</v>
      </c>
      <c r="E413">
        <v>217.75</v>
      </c>
      <c r="F413" s="1">
        <v>45210</v>
      </c>
      <c r="G413" t="s">
        <v>48</v>
      </c>
      <c r="H413" t="s">
        <v>12</v>
      </c>
    </row>
    <row r="414" spans="1:8" x14ac:dyDescent="0.25">
      <c r="A414" t="str">
        <f t="shared" si="6"/>
        <v>99</v>
      </c>
      <c r="B414" t="str">
        <f>"04621"</f>
        <v>04621</v>
      </c>
      <c r="C414" t="s">
        <v>55</v>
      </c>
      <c r="D414">
        <v>123391</v>
      </c>
      <c r="E414">
        <v>63.25</v>
      </c>
      <c r="F414" s="1">
        <v>45210</v>
      </c>
      <c r="G414" t="s">
        <v>48</v>
      </c>
      <c r="H414" t="s">
        <v>12</v>
      </c>
    </row>
    <row r="415" spans="1:8" x14ac:dyDescent="0.25">
      <c r="A415" t="str">
        <f t="shared" si="6"/>
        <v>99</v>
      </c>
      <c r="B415" t="str">
        <f>"01525"</f>
        <v>01525</v>
      </c>
      <c r="C415" t="s">
        <v>56</v>
      </c>
      <c r="D415">
        <v>123392</v>
      </c>
      <c r="E415">
        <v>368.5</v>
      </c>
      <c r="F415" s="1">
        <v>45210</v>
      </c>
      <c r="G415" t="s">
        <v>48</v>
      </c>
      <c r="H415" t="s">
        <v>12</v>
      </c>
    </row>
    <row r="416" spans="1:8" x14ac:dyDescent="0.25">
      <c r="A416" t="str">
        <f t="shared" si="6"/>
        <v>99</v>
      </c>
      <c r="B416" t="str">
        <f>"03541"</f>
        <v>03541</v>
      </c>
      <c r="C416" t="s">
        <v>57</v>
      </c>
      <c r="D416">
        <v>123393</v>
      </c>
      <c r="E416">
        <v>454.96</v>
      </c>
      <c r="F416" s="1">
        <v>45210</v>
      </c>
      <c r="G416" t="s">
        <v>48</v>
      </c>
      <c r="H416" t="s">
        <v>12</v>
      </c>
    </row>
    <row r="417" spans="1:8" x14ac:dyDescent="0.25">
      <c r="A417" t="str">
        <f t="shared" si="6"/>
        <v>99</v>
      </c>
      <c r="B417" t="str">
        <f>"04388"</f>
        <v>04388</v>
      </c>
      <c r="C417" t="s">
        <v>58</v>
      </c>
      <c r="D417">
        <v>123394</v>
      </c>
      <c r="E417">
        <v>778.29</v>
      </c>
      <c r="F417" s="1">
        <v>45210</v>
      </c>
      <c r="G417" t="s">
        <v>48</v>
      </c>
      <c r="H417" t="s">
        <v>12</v>
      </c>
    </row>
    <row r="418" spans="1:8" x14ac:dyDescent="0.25">
      <c r="A418" t="str">
        <f t="shared" si="6"/>
        <v>99</v>
      </c>
      <c r="B418" t="str">
        <f>"01596"</f>
        <v>01596</v>
      </c>
      <c r="C418" t="s">
        <v>59</v>
      </c>
      <c r="D418">
        <v>123395</v>
      </c>
      <c r="E418">
        <v>170</v>
      </c>
      <c r="F418" s="1">
        <v>45210</v>
      </c>
      <c r="G418" t="s">
        <v>48</v>
      </c>
      <c r="H418" t="s">
        <v>12</v>
      </c>
    </row>
    <row r="419" spans="1:8" x14ac:dyDescent="0.25">
      <c r="A419" t="str">
        <f t="shared" si="6"/>
        <v>99</v>
      </c>
      <c r="B419" t="str">
        <f>"05129"</f>
        <v>05129</v>
      </c>
      <c r="C419" t="s">
        <v>60</v>
      </c>
      <c r="D419">
        <v>123396</v>
      </c>
      <c r="E419">
        <v>55.16</v>
      </c>
      <c r="F419" s="1">
        <v>45210</v>
      </c>
      <c r="G419" t="s">
        <v>48</v>
      </c>
      <c r="H419" t="s">
        <v>12</v>
      </c>
    </row>
    <row r="420" spans="1:8" x14ac:dyDescent="0.25">
      <c r="A420" t="str">
        <f t="shared" si="6"/>
        <v>99</v>
      </c>
      <c r="B420" t="str">
        <f>"00340"</f>
        <v>00340</v>
      </c>
      <c r="C420" t="s">
        <v>61</v>
      </c>
      <c r="D420">
        <v>123397</v>
      </c>
      <c r="E420">
        <v>93231.679999999993</v>
      </c>
      <c r="F420" s="1">
        <v>45210</v>
      </c>
      <c r="G420" t="s">
        <v>48</v>
      </c>
      <c r="H420" t="s">
        <v>12</v>
      </c>
    </row>
    <row r="421" spans="1:8" x14ac:dyDescent="0.25">
      <c r="A421" t="str">
        <f t="shared" si="6"/>
        <v>99</v>
      </c>
      <c r="B421" t="str">
        <f>"05228"</f>
        <v>05228</v>
      </c>
      <c r="C421" t="s">
        <v>62</v>
      </c>
      <c r="D421">
        <v>123398</v>
      </c>
      <c r="E421">
        <v>400</v>
      </c>
      <c r="F421" s="1">
        <v>45210</v>
      </c>
      <c r="G421" t="s">
        <v>48</v>
      </c>
      <c r="H421" t="s">
        <v>12</v>
      </c>
    </row>
    <row r="422" spans="1:8" x14ac:dyDescent="0.25">
      <c r="A422" t="str">
        <f t="shared" si="6"/>
        <v>99</v>
      </c>
      <c r="B422" t="str">
        <f>"00543"</f>
        <v>00543</v>
      </c>
      <c r="C422" t="s">
        <v>63</v>
      </c>
      <c r="D422">
        <v>123399</v>
      </c>
      <c r="E422">
        <v>105</v>
      </c>
      <c r="F422" s="1">
        <v>45210</v>
      </c>
      <c r="G422" t="s">
        <v>48</v>
      </c>
      <c r="H422" t="s">
        <v>12</v>
      </c>
    </row>
    <row r="423" spans="1:8" x14ac:dyDescent="0.25">
      <c r="A423" t="str">
        <f t="shared" si="6"/>
        <v>99</v>
      </c>
      <c r="B423" t="str">
        <f>"01506"</f>
        <v>01506</v>
      </c>
      <c r="C423" t="s">
        <v>64</v>
      </c>
      <c r="D423">
        <v>123400</v>
      </c>
      <c r="E423">
        <v>610</v>
      </c>
      <c r="F423" s="1">
        <v>45210</v>
      </c>
      <c r="G423" t="s">
        <v>48</v>
      </c>
      <c r="H423" t="s">
        <v>12</v>
      </c>
    </row>
    <row r="424" spans="1:8" x14ac:dyDescent="0.25">
      <c r="A424" t="str">
        <f t="shared" si="6"/>
        <v>99</v>
      </c>
      <c r="B424" t="str">
        <f>"05049"</f>
        <v>05049</v>
      </c>
      <c r="C424" t="s">
        <v>65</v>
      </c>
      <c r="D424">
        <v>123401</v>
      </c>
      <c r="E424">
        <v>344</v>
      </c>
      <c r="F424" s="1">
        <v>45210</v>
      </c>
      <c r="G424" t="s">
        <v>48</v>
      </c>
      <c r="H424" t="s">
        <v>12</v>
      </c>
    </row>
    <row r="425" spans="1:8" x14ac:dyDescent="0.25">
      <c r="A425" t="str">
        <f t="shared" si="6"/>
        <v>99</v>
      </c>
      <c r="B425" t="str">
        <f>"02807"</f>
        <v>02807</v>
      </c>
      <c r="C425" t="s">
        <v>66</v>
      </c>
      <c r="D425">
        <v>123402</v>
      </c>
      <c r="E425">
        <v>157.36000000000001</v>
      </c>
      <c r="F425" s="1">
        <v>45210</v>
      </c>
      <c r="G425" t="s">
        <v>48</v>
      </c>
      <c r="H425" t="s">
        <v>12</v>
      </c>
    </row>
    <row r="426" spans="1:8" x14ac:dyDescent="0.25">
      <c r="A426" t="str">
        <f t="shared" si="6"/>
        <v>99</v>
      </c>
      <c r="B426" t="str">
        <f>"00329"</f>
        <v>00329</v>
      </c>
      <c r="C426" t="s">
        <v>67</v>
      </c>
      <c r="D426">
        <v>123403</v>
      </c>
      <c r="E426">
        <v>149</v>
      </c>
      <c r="F426" s="1">
        <v>45210</v>
      </c>
      <c r="G426" t="s">
        <v>48</v>
      </c>
      <c r="H426" t="s">
        <v>12</v>
      </c>
    </row>
    <row r="427" spans="1:8" x14ac:dyDescent="0.25">
      <c r="A427" t="str">
        <f t="shared" si="6"/>
        <v>99</v>
      </c>
      <c r="B427" t="str">
        <f>"00320"</f>
        <v>00320</v>
      </c>
      <c r="C427" t="s">
        <v>68</v>
      </c>
      <c r="D427">
        <v>123404</v>
      </c>
      <c r="E427">
        <v>14</v>
      </c>
      <c r="F427" s="1">
        <v>45210</v>
      </c>
      <c r="G427" t="s">
        <v>48</v>
      </c>
      <c r="H427" t="s">
        <v>12</v>
      </c>
    </row>
    <row r="428" spans="1:8" x14ac:dyDescent="0.25">
      <c r="A428" t="str">
        <f t="shared" si="6"/>
        <v>99</v>
      </c>
      <c r="B428" t="str">
        <f>"04608"</f>
        <v>04608</v>
      </c>
      <c r="C428" t="s">
        <v>69</v>
      </c>
      <c r="D428">
        <v>123405</v>
      </c>
      <c r="E428">
        <v>488.31</v>
      </c>
      <c r="F428" s="1">
        <v>45210</v>
      </c>
      <c r="G428" t="s">
        <v>48</v>
      </c>
      <c r="H428" t="s">
        <v>12</v>
      </c>
    </row>
    <row r="429" spans="1:8" x14ac:dyDescent="0.25">
      <c r="A429" t="str">
        <f t="shared" si="6"/>
        <v>99</v>
      </c>
      <c r="B429" t="str">
        <f>"1"</f>
        <v>1</v>
      </c>
      <c r="C429" t="s">
        <v>70</v>
      </c>
      <c r="D429">
        <v>123406</v>
      </c>
      <c r="E429">
        <v>500</v>
      </c>
      <c r="F429" s="1">
        <v>45210</v>
      </c>
      <c r="G429" t="s">
        <v>48</v>
      </c>
      <c r="H429" t="s">
        <v>12</v>
      </c>
    </row>
    <row r="430" spans="1:8" x14ac:dyDescent="0.25">
      <c r="A430" t="str">
        <f t="shared" si="6"/>
        <v>99</v>
      </c>
      <c r="B430" t="str">
        <f>"03010"</f>
        <v>03010</v>
      </c>
      <c r="C430" t="s">
        <v>71</v>
      </c>
      <c r="D430">
        <v>123407</v>
      </c>
      <c r="E430">
        <v>23</v>
      </c>
      <c r="F430" s="1">
        <v>45210</v>
      </c>
      <c r="G430" t="s">
        <v>48</v>
      </c>
      <c r="H430" t="s">
        <v>12</v>
      </c>
    </row>
    <row r="431" spans="1:8" x14ac:dyDescent="0.25">
      <c r="A431" t="str">
        <f t="shared" si="6"/>
        <v>99</v>
      </c>
      <c r="B431" t="str">
        <f>"00391"</f>
        <v>00391</v>
      </c>
      <c r="C431" t="s">
        <v>72</v>
      </c>
      <c r="D431">
        <v>123408</v>
      </c>
      <c r="E431">
        <v>365.17</v>
      </c>
      <c r="F431" s="1">
        <v>45210</v>
      </c>
      <c r="G431" t="s">
        <v>48</v>
      </c>
      <c r="H431" t="s">
        <v>12</v>
      </c>
    </row>
    <row r="432" spans="1:8" x14ac:dyDescent="0.25">
      <c r="A432" t="str">
        <f t="shared" si="6"/>
        <v>99</v>
      </c>
      <c r="B432" t="str">
        <f>"04994"</f>
        <v>04994</v>
      </c>
      <c r="C432" t="s">
        <v>73</v>
      </c>
      <c r="D432">
        <v>123409</v>
      </c>
      <c r="E432">
        <v>208.8</v>
      </c>
      <c r="F432" s="1">
        <v>45210</v>
      </c>
      <c r="G432" t="s">
        <v>48</v>
      </c>
      <c r="H432" t="s">
        <v>12</v>
      </c>
    </row>
    <row r="433" spans="1:8" x14ac:dyDescent="0.25">
      <c r="A433" t="str">
        <f t="shared" si="6"/>
        <v>99</v>
      </c>
      <c r="B433" t="str">
        <f>"01877"</f>
        <v>01877</v>
      </c>
      <c r="C433" t="s">
        <v>74</v>
      </c>
      <c r="D433">
        <v>123410</v>
      </c>
      <c r="E433">
        <v>147.41999999999999</v>
      </c>
      <c r="F433" s="1">
        <v>45210</v>
      </c>
      <c r="G433" t="s">
        <v>48</v>
      </c>
      <c r="H433" t="s">
        <v>12</v>
      </c>
    </row>
    <row r="434" spans="1:8" x14ac:dyDescent="0.25">
      <c r="A434" t="str">
        <f t="shared" si="6"/>
        <v>99</v>
      </c>
      <c r="B434" t="str">
        <f>"04802"</f>
        <v>04802</v>
      </c>
      <c r="C434" t="s">
        <v>14</v>
      </c>
      <c r="D434">
        <v>123411</v>
      </c>
      <c r="E434">
        <v>119.6</v>
      </c>
      <c r="F434" s="1">
        <v>45210</v>
      </c>
      <c r="G434" t="s">
        <v>48</v>
      </c>
      <c r="H434" t="s">
        <v>12</v>
      </c>
    </row>
    <row r="435" spans="1:8" x14ac:dyDescent="0.25">
      <c r="A435" t="str">
        <f t="shared" si="6"/>
        <v>99</v>
      </c>
      <c r="B435" t="str">
        <f>"03755"</f>
        <v>03755</v>
      </c>
      <c r="C435" t="s">
        <v>75</v>
      </c>
      <c r="D435">
        <v>123412</v>
      </c>
      <c r="E435">
        <v>375</v>
      </c>
      <c r="F435" s="1">
        <v>45210</v>
      </c>
      <c r="G435" t="s">
        <v>48</v>
      </c>
      <c r="H435" t="s">
        <v>12</v>
      </c>
    </row>
    <row r="436" spans="1:8" x14ac:dyDescent="0.25">
      <c r="A436" t="str">
        <f t="shared" si="6"/>
        <v>99</v>
      </c>
      <c r="B436" t="str">
        <f>"04304"</f>
        <v>04304</v>
      </c>
      <c r="C436" t="s">
        <v>76</v>
      </c>
      <c r="D436">
        <v>123413</v>
      </c>
      <c r="E436">
        <v>17134.34</v>
      </c>
      <c r="F436" s="1">
        <v>45210</v>
      </c>
      <c r="G436" t="s">
        <v>48</v>
      </c>
      <c r="H436" t="s">
        <v>12</v>
      </c>
    </row>
    <row r="437" spans="1:8" x14ac:dyDescent="0.25">
      <c r="A437" t="str">
        <f t="shared" si="6"/>
        <v>99</v>
      </c>
      <c r="B437" t="str">
        <f>"05299"</f>
        <v>05299</v>
      </c>
      <c r="C437" t="s">
        <v>77</v>
      </c>
      <c r="D437">
        <v>123414</v>
      </c>
      <c r="E437">
        <v>403.07</v>
      </c>
      <c r="F437" s="1">
        <v>45210</v>
      </c>
      <c r="G437" t="s">
        <v>48</v>
      </c>
      <c r="H437" t="s">
        <v>12</v>
      </c>
    </row>
    <row r="438" spans="1:8" x14ac:dyDescent="0.25">
      <c r="A438" t="str">
        <f t="shared" si="6"/>
        <v>99</v>
      </c>
      <c r="B438" t="str">
        <f>"00501"</f>
        <v>00501</v>
      </c>
      <c r="C438" t="s">
        <v>78</v>
      </c>
      <c r="D438">
        <v>123415</v>
      </c>
      <c r="E438">
        <v>200.34</v>
      </c>
      <c r="F438" s="1">
        <v>45210</v>
      </c>
      <c r="G438" t="s">
        <v>48</v>
      </c>
      <c r="H438" t="s">
        <v>12</v>
      </c>
    </row>
    <row r="439" spans="1:8" x14ac:dyDescent="0.25">
      <c r="A439" t="str">
        <f t="shared" si="6"/>
        <v>99</v>
      </c>
      <c r="B439" t="str">
        <f>"01204"</f>
        <v>01204</v>
      </c>
      <c r="C439" t="s">
        <v>79</v>
      </c>
      <c r="D439">
        <v>123416</v>
      </c>
      <c r="E439">
        <v>188</v>
      </c>
      <c r="F439" s="1">
        <v>45210</v>
      </c>
      <c r="G439" t="s">
        <v>48</v>
      </c>
      <c r="H439" t="s">
        <v>12</v>
      </c>
    </row>
    <row r="440" spans="1:8" x14ac:dyDescent="0.25">
      <c r="A440" t="str">
        <f t="shared" si="6"/>
        <v>99</v>
      </c>
      <c r="B440" t="str">
        <f>"04135"</f>
        <v>04135</v>
      </c>
      <c r="C440" t="s">
        <v>80</v>
      </c>
      <c r="D440">
        <v>123417</v>
      </c>
      <c r="E440">
        <v>150.16999999999999</v>
      </c>
      <c r="F440" s="1">
        <v>45210</v>
      </c>
      <c r="G440" t="s">
        <v>48</v>
      </c>
      <c r="H440" t="s">
        <v>12</v>
      </c>
    </row>
    <row r="441" spans="1:8" x14ac:dyDescent="0.25">
      <c r="A441" t="str">
        <f t="shared" si="6"/>
        <v>99</v>
      </c>
      <c r="B441" t="str">
        <f>"01415"</f>
        <v>01415</v>
      </c>
      <c r="C441" t="s">
        <v>81</v>
      </c>
      <c r="D441">
        <v>123418</v>
      </c>
      <c r="E441">
        <v>1820.77</v>
      </c>
      <c r="F441" s="1">
        <v>45210</v>
      </c>
      <c r="G441" t="s">
        <v>48</v>
      </c>
      <c r="H441" t="s">
        <v>12</v>
      </c>
    </row>
    <row r="442" spans="1:8" x14ac:dyDescent="0.25">
      <c r="A442" t="str">
        <f t="shared" si="6"/>
        <v>99</v>
      </c>
      <c r="B442" t="str">
        <f>"00565"</f>
        <v>00565</v>
      </c>
      <c r="C442" t="s">
        <v>82</v>
      </c>
      <c r="D442">
        <v>123420</v>
      </c>
      <c r="E442">
        <v>1375.98</v>
      </c>
      <c r="F442" s="1">
        <v>45210</v>
      </c>
      <c r="G442" t="s">
        <v>48</v>
      </c>
      <c r="H442" t="s">
        <v>12</v>
      </c>
    </row>
    <row r="443" spans="1:8" x14ac:dyDescent="0.25">
      <c r="A443" t="str">
        <f t="shared" si="6"/>
        <v>99</v>
      </c>
      <c r="B443" t="str">
        <f>"01604"</f>
        <v>01604</v>
      </c>
      <c r="C443" t="s">
        <v>83</v>
      </c>
      <c r="D443">
        <v>123425</v>
      </c>
      <c r="E443">
        <v>188.2</v>
      </c>
      <c r="F443" s="1">
        <v>45210</v>
      </c>
      <c r="G443" t="s">
        <v>48</v>
      </c>
      <c r="H443" t="s">
        <v>12</v>
      </c>
    </row>
    <row r="444" spans="1:8" x14ac:dyDescent="0.25">
      <c r="A444" t="str">
        <f t="shared" si="6"/>
        <v>99</v>
      </c>
      <c r="B444" t="str">
        <f>"05241"</f>
        <v>05241</v>
      </c>
      <c r="C444" t="s">
        <v>84</v>
      </c>
      <c r="D444">
        <v>123426</v>
      </c>
      <c r="E444">
        <v>18</v>
      </c>
      <c r="F444" s="1">
        <v>45210</v>
      </c>
      <c r="G444" t="s">
        <v>48</v>
      </c>
      <c r="H444" t="s">
        <v>12</v>
      </c>
    </row>
    <row r="445" spans="1:8" x14ac:dyDescent="0.25">
      <c r="A445" t="str">
        <f t="shared" si="6"/>
        <v>99</v>
      </c>
      <c r="B445" t="str">
        <f>"03624"</f>
        <v>03624</v>
      </c>
      <c r="C445" t="s">
        <v>85</v>
      </c>
      <c r="D445">
        <v>123427</v>
      </c>
      <c r="E445">
        <v>47.25</v>
      </c>
      <c r="F445" s="1">
        <v>45210</v>
      </c>
      <c r="G445" t="s">
        <v>48</v>
      </c>
      <c r="H445" t="s">
        <v>12</v>
      </c>
    </row>
    <row r="446" spans="1:8" x14ac:dyDescent="0.25">
      <c r="A446" t="str">
        <f t="shared" si="6"/>
        <v>99</v>
      </c>
      <c r="B446" t="str">
        <f t="shared" ref="B446:B458" si="8">"04331"</f>
        <v>04331</v>
      </c>
      <c r="C446" t="s">
        <v>86</v>
      </c>
      <c r="D446">
        <v>123428</v>
      </c>
      <c r="E446">
        <v>3211.81</v>
      </c>
      <c r="F446" s="1">
        <v>45210</v>
      </c>
      <c r="G446" t="s">
        <v>48</v>
      </c>
      <c r="H446" t="s">
        <v>12</v>
      </c>
    </row>
    <row r="447" spans="1:8" x14ac:dyDescent="0.25">
      <c r="A447" t="str">
        <f t="shared" si="6"/>
        <v>99</v>
      </c>
      <c r="B447" t="str">
        <f t="shared" si="8"/>
        <v>04331</v>
      </c>
      <c r="C447" t="s">
        <v>86</v>
      </c>
      <c r="D447">
        <v>123429</v>
      </c>
      <c r="E447">
        <v>3545.69</v>
      </c>
      <c r="F447" s="1">
        <v>45210</v>
      </c>
      <c r="G447" t="s">
        <v>48</v>
      </c>
      <c r="H447" t="s">
        <v>12</v>
      </c>
    </row>
    <row r="448" spans="1:8" x14ac:dyDescent="0.25">
      <c r="A448" t="str">
        <f t="shared" si="6"/>
        <v>99</v>
      </c>
      <c r="B448" t="str">
        <f t="shared" si="8"/>
        <v>04331</v>
      </c>
      <c r="C448" t="s">
        <v>86</v>
      </c>
      <c r="D448">
        <v>123430</v>
      </c>
      <c r="E448">
        <v>2950</v>
      </c>
      <c r="F448" s="1">
        <v>45210</v>
      </c>
      <c r="G448" t="s">
        <v>48</v>
      </c>
      <c r="H448" t="s">
        <v>12</v>
      </c>
    </row>
    <row r="449" spans="1:8" x14ac:dyDescent="0.25">
      <c r="A449" t="str">
        <f t="shared" si="6"/>
        <v>99</v>
      </c>
      <c r="B449" t="str">
        <f t="shared" si="8"/>
        <v>04331</v>
      </c>
      <c r="C449" t="s">
        <v>86</v>
      </c>
      <c r="D449">
        <v>123431</v>
      </c>
      <c r="E449">
        <v>2435.35</v>
      </c>
      <c r="F449" s="1">
        <v>45210</v>
      </c>
      <c r="G449" t="s">
        <v>48</v>
      </c>
      <c r="H449" t="s">
        <v>12</v>
      </c>
    </row>
    <row r="450" spans="1:8" x14ac:dyDescent="0.25">
      <c r="A450" t="str">
        <f t="shared" ref="A450:A513" si="9">"99"</f>
        <v>99</v>
      </c>
      <c r="B450" t="str">
        <f t="shared" si="8"/>
        <v>04331</v>
      </c>
      <c r="C450" t="s">
        <v>86</v>
      </c>
      <c r="D450">
        <v>123432</v>
      </c>
      <c r="E450">
        <v>1180</v>
      </c>
      <c r="F450" s="1">
        <v>45210</v>
      </c>
      <c r="G450" t="s">
        <v>48</v>
      </c>
      <c r="H450" t="s">
        <v>12</v>
      </c>
    </row>
    <row r="451" spans="1:8" x14ac:dyDescent="0.25">
      <c r="A451" t="str">
        <f t="shared" si="9"/>
        <v>99</v>
      </c>
      <c r="B451" t="str">
        <f t="shared" si="8"/>
        <v>04331</v>
      </c>
      <c r="C451" t="s">
        <v>86</v>
      </c>
      <c r="D451">
        <v>123433</v>
      </c>
      <c r="E451">
        <v>1487.5</v>
      </c>
      <c r="F451" s="1">
        <v>45210</v>
      </c>
      <c r="G451" t="s">
        <v>48</v>
      </c>
      <c r="H451" t="s">
        <v>12</v>
      </c>
    </row>
    <row r="452" spans="1:8" x14ac:dyDescent="0.25">
      <c r="A452" t="str">
        <f t="shared" si="9"/>
        <v>99</v>
      </c>
      <c r="B452" t="str">
        <f t="shared" si="8"/>
        <v>04331</v>
      </c>
      <c r="C452" t="s">
        <v>86</v>
      </c>
      <c r="D452">
        <v>123434</v>
      </c>
      <c r="E452">
        <v>22430</v>
      </c>
      <c r="F452" s="1">
        <v>45210</v>
      </c>
      <c r="G452" t="s">
        <v>48</v>
      </c>
      <c r="H452" t="s">
        <v>12</v>
      </c>
    </row>
    <row r="453" spans="1:8" x14ac:dyDescent="0.25">
      <c r="A453" t="str">
        <f t="shared" si="9"/>
        <v>99</v>
      </c>
      <c r="B453" t="str">
        <f t="shared" si="8"/>
        <v>04331</v>
      </c>
      <c r="C453" t="s">
        <v>86</v>
      </c>
      <c r="D453">
        <v>123435</v>
      </c>
      <c r="E453">
        <v>25456.03</v>
      </c>
      <c r="F453" s="1">
        <v>45210</v>
      </c>
      <c r="G453" t="s">
        <v>48</v>
      </c>
      <c r="H453" t="s">
        <v>12</v>
      </c>
    </row>
    <row r="454" spans="1:8" x14ac:dyDescent="0.25">
      <c r="A454" t="str">
        <f t="shared" si="9"/>
        <v>99</v>
      </c>
      <c r="B454" t="str">
        <f t="shared" si="8"/>
        <v>04331</v>
      </c>
      <c r="C454" t="s">
        <v>86</v>
      </c>
      <c r="D454">
        <v>123436</v>
      </c>
      <c r="E454">
        <v>4310</v>
      </c>
      <c r="F454" s="1">
        <v>45210</v>
      </c>
      <c r="G454" t="s">
        <v>48</v>
      </c>
      <c r="H454" t="s">
        <v>12</v>
      </c>
    </row>
    <row r="455" spans="1:8" x14ac:dyDescent="0.25">
      <c r="A455" t="str">
        <f t="shared" si="9"/>
        <v>99</v>
      </c>
      <c r="B455" t="str">
        <f t="shared" si="8"/>
        <v>04331</v>
      </c>
      <c r="C455" t="s">
        <v>86</v>
      </c>
      <c r="D455">
        <v>123437</v>
      </c>
      <c r="E455">
        <v>41500</v>
      </c>
      <c r="F455" s="1">
        <v>45210</v>
      </c>
      <c r="G455" t="s">
        <v>48</v>
      </c>
      <c r="H455" t="s">
        <v>12</v>
      </c>
    </row>
    <row r="456" spans="1:8" x14ac:dyDescent="0.25">
      <c r="A456" t="str">
        <f t="shared" si="9"/>
        <v>99</v>
      </c>
      <c r="B456" t="str">
        <f t="shared" si="8"/>
        <v>04331</v>
      </c>
      <c r="C456" t="s">
        <v>86</v>
      </c>
      <c r="D456">
        <v>123438</v>
      </c>
      <c r="E456">
        <v>4218.96</v>
      </c>
      <c r="F456" s="1">
        <v>45210</v>
      </c>
      <c r="G456" t="s">
        <v>48</v>
      </c>
      <c r="H456" t="s">
        <v>12</v>
      </c>
    </row>
    <row r="457" spans="1:8" x14ac:dyDescent="0.25">
      <c r="A457" t="str">
        <f t="shared" si="9"/>
        <v>99</v>
      </c>
      <c r="B457" t="str">
        <f t="shared" si="8"/>
        <v>04331</v>
      </c>
      <c r="C457" t="s">
        <v>86</v>
      </c>
      <c r="D457">
        <v>123439</v>
      </c>
      <c r="E457">
        <v>53000</v>
      </c>
      <c r="F457" s="1">
        <v>45210</v>
      </c>
      <c r="G457" t="s">
        <v>48</v>
      </c>
      <c r="H457" t="s">
        <v>12</v>
      </c>
    </row>
    <row r="458" spans="1:8" x14ac:dyDescent="0.25">
      <c r="A458" t="str">
        <f t="shared" si="9"/>
        <v>99</v>
      </c>
      <c r="B458" t="str">
        <f t="shared" si="8"/>
        <v>04331</v>
      </c>
      <c r="C458" t="s">
        <v>86</v>
      </c>
      <c r="D458">
        <v>123440</v>
      </c>
      <c r="E458">
        <v>102500</v>
      </c>
      <c r="F458" s="1">
        <v>45210</v>
      </c>
      <c r="G458" t="s">
        <v>48</v>
      </c>
      <c r="H458" t="s">
        <v>12</v>
      </c>
    </row>
    <row r="459" spans="1:8" x14ac:dyDescent="0.25">
      <c r="A459" t="str">
        <f t="shared" si="9"/>
        <v>99</v>
      </c>
      <c r="B459" t="str">
        <f>"03480"</f>
        <v>03480</v>
      </c>
      <c r="C459" t="s">
        <v>87</v>
      </c>
      <c r="D459">
        <v>123441</v>
      </c>
      <c r="E459">
        <v>795.19</v>
      </c>
      <c r="F459" s="1">
        <v>45210</v>
      </c>
      <c r="G459" t="s">
        <v>48</v>
      </c>
      <c r="H459" t="s">
        <v>12</v>
      </c>
    </row>
    <row r="460" spans="1:8" x14ac:dyDescent="0.25">
      <c r="A460" t="str">
        <f t="shared" si="9"/>
        <v>99</v>
      </c>
      <c r="B460" t="str">
        <f>"03463"</f>
        <v>03463</v>
      </c>
      <c r="C460" t="s">
        <v>88</v>
      </c>
      <c r="D460">
        <v>123442</v>
      </c>
      <c r="E460">
        <v>66.36</v>
      </c>
      <c r="F460" s="1">
        <v>45210</v>
      </c>
      <c r="G460" t="s">
        <v>48</v>
      </c>
      <c r="H460" t="s">
        <v>12</v>
      </c>
    </row>
    <row r="461" spans="1:8" x14ac:dyDescent="0.25">
      <c r="A461" t="str">
        <f t="shared" si="9"/>
        <v>99</v>
      </c>
      <c r="B461" t="str">
        <f>"05172"</f>
        <v>05172</v>
      </c>
      <c r="C461" t="s">
        <v>89</v>
      </c>
      <c r="D461">
        <v>123443</v>
      </c>
      <c r="E461">
        <v>527.86</v>
      </c>
      <c r="F461" s="1">
        <v>45210</v>
      </c>
      <c r="G461" t="s">
        <v>48</v>
      </c>
      <c r="H461" t="s">
        <v>12</v>
      </c>
    </row>
    <row r="462" spans="1:8" x14ac:dyDescent="0.25">
      <c r="A462" t="str">
        <f t="shared" si="9"/>
        <v>99</v>
      </c>
      <c r="B462" t="str">
        <f>"01648"</f>
        <v>01648</v>
      </c>
      <c r="C462" t="s">
        <v>90</v>
      </c>
      <c r="D462">
        <v>123444</v>
      </c>
      <c r="E462">
        <v>483.89</v>
      </c>
      <c r="F462" s="1">
        <v>45210</v>
      </c>
      <c r="G462" t="s">
        <v>48</v>
      </c>
      <c r="H462" t="s">
        <v>12</v>
      </c>
    </row>
    <row r="463" spans="1:8" x14ac:dyDescent="0.25">
      <c r="A463" t="str">
        <f t="shared" si="9"/>
        <v>99</v>
      </c>
      <c r="B463" t="str">
        <f>"1"</f>
        <v>1</v>
      </c>
      <c r="C463" t="s">
        <v>91</v>
      </c>
      <c r="D463">
        <v>123445</v>
      </c>
      <c r="E463">
        <v>850</v>
      </c>
      <c r="F463" s="1">
        <v>45210</v>
      </c>
      <c r="G463" t="s">
        <v>48</v>
      </c>
      <c r="H463" t="s">
        <v>12</v>
      </c>
    </row>
    <row r="464" spans="1:8" x14ac:dyDescent="0.25">
      <c r="A464" t="str">
        <f t="shared" si="9"/>
        <v>99</v>
      </c>
      <c r="B464" t="str">
        <f>"05142"</f>
        <v>05142</v>
      </c>
      <c r="C464" t="s">
        <v>92</v>
      </c>
      <c r="D464">
        <v>123446</v>
      </c>
      <c r="E464">
        <v>177.25</v>
      </c>
      <c r="F464" s="1">
        <v>45210</v>
      </c>
      <c r="G464" t="s">
        <v>48</v>
      </c>
      <c r="H464" t="s">
        <v>12</v>
      </c>
    </row>
    <row r="465" spans="1:8" x14ac:dyDescent="0.25">
      <c r="A465" t="str">
        <f t="shared" si="9"/>
        <v>99</v>
      </c>
      <c r="B465" t="str">
        <f>"00663"</f>
        <v>00663</v>
      </c>
      <c r="C465" t="s">
        <v>93</v>
      </c>
      <c r="D465">
        <v>123447</v>
      </c>
      <c r="E465">
        <v>134.94999999999999</v>
      </c>
      <c r="F465" s="1">
        <v>45210</v>
      </c>
      <c r="G465" t="s">
        <v>48</v>
      </c>
      <c r="H465" t="s">
        <v>12</v>
      </c>
    </row>
    <row r="466" spans="1:8" x14ac:dyDescent="0.25">
      <c r="A466" t="str">
        <f t="shared" si="9"/>
        <v>99</v>
      </c>
      <c r="B466" t="str">
        <f>"04998"</f>
        <v>04998</v>
      </c>
      <c r="C466" t="s">
        <v>94</v>
      </c>
      <c r="D466">
        <v>123448</v>
      </c>
      <c r="E466">
        <v>128.02000000000001</v>
      </c>
      <c r="F466" s="1">
        <v>45210</v>
      </c>
      <c r="G466" t="s">
        <v>48</v>
      </c>
      <c r="H466" t="s">
        <v>12</v>
      </c>
    </row>
    <row r="467" spans="1:8" x14ac:dyDescent="0.25">
      <c r="A467" t="str">
        <f t="shared" si="9"/>
        <v>99</v>
      </c>
      <c r="B467" t="str">
        <f>"04583"</f>
        <v>04583</v>
      </c>
      <c r="C467" t="s">
        <v>95</v>
      </c>
      <c r="D467">
        <v>123449</v>
      </c>
      <c r="E467">
        <v>500</v>
      </c>
      <c r="F467" s="1">
        <v>45210</v>
      </c>
      <c r="G467" t="s">
        <v>48</v>
      </c>
      <c r="H467" t="s">
        <v>12</v>
      </c>
    </row>
    <row r="468" spans="1:8" x14ac:dyDescent="0.25">
      <c r="A468" t="str">
        <f t="shared" si="9"/>
        <v>99</v>
      </c>
      <c r="B468" t="str">
        <f>"02536"</f>
        <v>02536</v>
      </c>
      <c r="C468" t="s">
        <v>96</v>
      </c>
      <c r="D468">
        <v>123450</v>
      </c>
      <c r="E468">
        <v>607.92999999999995</v>
      </c>
      <c r="F468" s="1">
        <v>45210</v>
      </c>
      <c r="G468" t="s">
        <v>48</v>
      </c>
      <c r="H468" t="s">
        <v>12</v>
      </c>
    </row>
    <row r="469" spans="1:8" x14ac:dyDescent="0.25">
      <c r="A469" t="str">
        <f t="shared" si="9"/>
        <v>99</v>
      </c>
      <c r="B469" t="str">
        <f>"00710"</f>
        <v>00710</v>
      </c>
      <c r="C469" t="s">
        <v>97</v>
      </c>
      <c r="D469">
        <v>123451</v>
      </c>
      <c r="E469">
        <v>345.87</v>
      </c>
      <c r="F469" s="1">
        <v>45210</v>
      </c>
      <c r="G469" t="s">
        <v>48</v>
      </c>
      <c r="H469" t="s">
        <v>12</v>
      </c>
    </row>
    <row r="470" spans="1:8" x14ac:dyDescent="0.25">
      <c r="A470" t="str">
        <f t="shared" si="9"/>
        <v>99</v>
      </c>
      <c r="B470" t="str">
        <f>"03074"</f>
        <v>03074</v>
      </c>
      <c r="C470" t="s">
        <v>98</v>
      </c>
      <c r="D470">
        <v>123452</v>
      </c>
      <c r="E470">
        <v>23.72</v>
      </c>
      <c r="F470" s="1">
        <v>45210</v>
      </c>
      <c r="G470" t="s">
        <v>48</v>
      </c>
      <c r="H470" t="s">
        <v>12</v>
      </c>
    </row>
    <row r="471" spans="1:8" x14ac:dyDescent="0.25">
      <c r="A471" t="str">
        <f t="shared" si="9"/>
        <v>99</v>
      </c>
      <c r="B471" t="str">
        <f>"00437"</f>
        <v>00437</v>
      </c>
      <c r="C471" t="s">
        <v>99</v>
      </c>
      <c r="D471">
        <v>123453</v>
      </c>
      <c r="E471">
        <v>440.73</v>
      </c>
      <c r="F471" s="1">
        <v>45210</v>
      </c>
      <c r="G471" t="s">
        <v>48</v>
      </c>
      <c r="H471" t="s">
        <v>12</v>
      </c>
    </row>
    <row r="472" spans="1:8" x14ac:dyDescent="0.25">
      <c r="A472" t="str">
        <f t="shared" si="9"/>
        <v>99</v>
      </c>
      <c r="B472" t="str">
        <f>"00784"</f>
        <v>00784</v>
      </c>
      <c r="C472" t="s">
        <v>100</v>
      </c>
      <c r="D472">
        <v>123454</v>
      </c>
      <c r="E472">
        <v>160.6</v>
      </c>
      <c r="F472" s="1">
        <v>45210</v>
      </c>
      <c r="G472" t="s">
        <v>48</v>
      </c>
      <c r="H472" t="s">
        <v>12</v>
      </c>
    </row>
    <row r="473" spans="1:8" x14ac:dyDescent="0.25">
      <c r="A473" t="str">
        <f t="shared" si="9"/>
        <v>99</v>
      </c>
      <c r="B473" t="str">
        <f>"01728"</f>
        <v>01728</v>
      </c>
      <c r="C473" t="s">
        <v>101</v>
      </c>
      <c r="D473">
        <v>123455</v>
      </c>
      <c r="E473">
        <v>330</v>
      </c>
      <c r="F473" s="1">
        <v>45210</v>
      </c>
      <c r="G473" t="s">
        <v>48</v>
      </c>
      <c r="H473" t="s">
        <v>12</v>
      </c>
    </row>
    <row r="474" spans="1:8" x14ac:dyDescent="0.25">
      <c r="A474" t="str">
        <f t="shared" si="9"/>
        <v>99</v>
      </c>
      <c r="B474" t="str">
        <f>"00245"</f>
        <v>00245</v>
      </c>
      <c r="C474" t="s">
        <v>102</v>
      </c>
      <c r="D474">
        <v>123456</v>
      </c>
      <c r="E474">
        <v>30.04</v>
      </c>
      <c r="F474" s="1">
        <v>45210</v>
      </c>
      <c r="G474" t="s">
        <v>48</v>
      </c>
      <c r="H474" t="s">
        <v>12</v>
      </c>
    </row>
    <row r="475" spans="1:8" x14ac:dyDescent="0.25">
      <c r="A475" t="str">
        <f t="shared" si="9"/>
        <v>99</v>
      </c>
      <c r="B475" t="str">
        <f>"05382"</f>
        <v>05382</v>
      </c>
      <c r="C475" t="s">
        <v>103</v>
      </c>
      <c r="D475">
        <v>123457</v>
      </c>
      <c r="E475">
        <v>134.19</v>
      </c>
      <c r="F475" s="1">
        <v>45210</v>
      </c>
      <c r="G475" t="s">
        <v>48</v>
      </c>
      <c r="H475" t="s">
        <v>12</v>
      </c>
    </row>
    <row r="476" spans="1:8" x14ac:dyDescent="0.25">
      <c r="A476" t="str">
        <f t="shared" si="9"/>
        <v>99</v>
      </c>
      <c r="B476" t="str">
        <f>"02242"</f>
        <v>02242</v>
      </c>
      <c r="C476" t="s">
        <v>104</v>
      </c>
      <c r="D476">
        <v>123458</v>
      </c>
      <c r="E476">
        <v>649.5</v>
      </c>
      <c r="F476" s="1">
        <v>45210</v>
      </c>
      <c r="G476" t="s">
        <v>48</v>
      </c>
      <c r="H476" t="s">
        <v>12</v>
      </c>
    </row>
    <row r="477" spans="1:8" x14ac:dyDescent="0.25">
      <c r="A477" t="str">
        <f t="shared" si="9"/>
        <v>99</v>
      </c>
      <c r="B477" t="str">
        <f>"04316"</f>
        <v>04316</v>
      </c>
      <c r="C477" t="s">
        <v>105</v>
      </c>
      <c r="D477">
        <v>123459</v>
      </c>
      <c r="E477">
        <v>504.27</v>
      </c>
      <c r="F477" s="1">
        <v>45210</v>
      </c>
      <c r="G477" t="s">
        <v>48</v>
      </c>
      <c r="H477" t="s">
        <v>12</v>
      </c>
    </row>
    <row r="478" spans="1:8" x14ac:dyDescent="0.25">
      <c r="A478" t="str">
        <f t="shared" si="9"/>
        <v>99</v>
      </c>
      <c r="B478" t="str">
        <f>"03462"</f>
        <v>03462</v>
      </c>
      <c r="C478" t="s">
        <v>106</v>
      </c>
      <c r="D478">
        <v>123460</v>
      </c>
      <c r="E478">
        <v>974.22</v>
      </c>
      <c r="F478" s="1">
        <v>45210</v>
      </c>
      <c r="G478" t="s">
        <v>48</v>
      </c>
      <c r="H478" t="s">
        <v>12</v>
      </c>
    </row>
    <row r="479" spans="1:8" x14ac:dyDescent="0.25">
      <c r="A479" t="str">
        <f t="shared" si="9"/>
        <v>99</v>
      </c>
      <c r="B479" t="str">
        <f>"04473"</f>
        <v>04473</v>
      </c>
      <c r="C479" t="s">
        <v>107</v>
      </c>
      <c r="D479">
        <v>123461</v>
      </c>
      <c r="E479">
        <v>291.5</v>
      </c>
      <c r="F479" s="1">
        <v>45210</v>
      </c>
      <c r="G479" t="s">
        <v>48</v>
      </c>
      <c r="H479" t="s">
        <v>12</v>
      </c>
    </row>
    <row r="480" spans="1:8" x14ac:dyDescent="0.25">
      <c r="A480" t="str">
        <f t="shared" si="9"/>
        <v>99</v>
      </c>
      <c r="B480" t="str">
        <f>"04743"</f>
        <v>04743</v>
      </c>
      <c r="C480" t="s">
        <v>108</v>
      </c>
      <c r="D480">
        <v>123462</v>
      </c>
      <c r="E480">
        <v>700</v>
      </c>
      <c r="F480" s="1">
        <v>45210</v>
      </c>
      <c r="G480" t="s">
        <v>48</v>
      </c>
      <c r="H480" t="s">
        <v>12</v>
      </c>
    </row>
    <row r="481" spans="1:8" x14ac:dyDescent="0.25">
      <c r="A481" t="str">
        <f t="shared" si="9"/>
        <v>99</v>
      </c>
      <c r="B481" t="str">
        <f>"03429"</f>
        <v>03429</v>
      </c>
      <c r="C481" t="s">
        <v>109</v>
      </c>
      <c r="D481">
        <v>123463</v>
      </c>
      <c r="E481">
        <v>39.049999999999997</v>
      </c>
      <c r="F481" s="1">
        <v>45210</v>
      </c>
      <c r="G481" t="s">
        <v>48</v>
      </c>
      <c r="H481" t="s">
        <v>12</v>
      </c>
    </row>
    <row r="482" spans="1:8" x14ac:dyDescent="0.25">
      <c r="A482" t="str">
        <f t="shared" si="9"/>
        <v>99</v>
      </c>
      <c r="B482" t="str">
        <f>"04778"</f>
        <v>04778</v>
      </c>
      <c r="C482" t="s">
        <v>110</v>
      </c>
      <c r="D482">
        <v>123464</v>
      </c>
      <c r="E482">
        <v>75</v>
      </c>
      <c r="F482" s="1">
        <v>45210</v>
      </c>
      <c r="G482" t="s">
        <v>48</v>
      </c>
      <c r="H482" t="s">
        <v>12</v>
      </c>
    </row>
    <row r="483" spans="1:8" x14ac:dyDescent="0.25">
      <c r="A483" t="str">
        <f t="shared" si="9"/>
        <v>99</v>
      </c>
      <c r="B483" t="str">
        <f>"04977"</f>
        <v>04977</v>
      </c>
      <c r="C483" t="s">
        <v>111</v>
      </c>
      <c r="D483">
        <v>123465</v>
      </c>
      <c r="E483">
        <v>15160</v>
      </c>
      <c r="F483" s="1">
        <v>45210</v>
      </c>
      <c r="G483" t="s">
        <v>48</v>
      </c>
      <c r="H483" t="s">
        <v>12</v>
      </c>
    </row>
    <row r="484" spans="1:8" x14ac:dyDescent="0.25">
      <c r="A484" t="str">
        <f t="shared" si="9"/>
        <v>99</v>
      </c>
      <c r="B484" t="str">
        <f>"05198"</f>
        <v>05198</v>
      </c>
      <c r="C484" t="s">
        <v>112</v>
      </c>
      <c r="D484">
        <v>123466</v>
      </c>
      <c r="E484">
        <v>374</v>
      </c>
      <c r="F484" s="1">
        <v>45210</v>
      </c>
      <c r="G484" t="s">
        <v>48</v>
      </c>
      <c r="H484" t="s">
        <v>12</v>
      </c>
    </row>
    <row r="485" spans="1:8" x14ac:dyDescent="0.25">
      <c r="A485" t="str">
        <f t="shared" si="9"/>
        <v>99</v>
      </c>
      <c r="B485" t="str">
        <f>"03129"</f>
        <v>03129</v>
      </c>
      <c r="C485" t="s">
        <v>113</v>
      </c>
      <c r="D485">
        <v>123467</v>
      </c>
      <c r="E485">
        <v>1066.5899999999999</v>
      </c>
      <c r="F485" s="1">
        <v>45210</v>
      </c>
      <c r="G485" t="s">
        <v>48</v>
      </c>
      <c r="H485" t="s">
        <v>12</v>
      </c>
    </row>
    <row r="486" spans="1:8" x14ac:dyDescent="0.25">
      <c r="A486" t="str">
        <f t="shared" si="9"/>
        <v>99</v>
      </c>
      <c r="B486" t="str">
        <f>"04153"</f>
        <v>04153</v>
      </c>
      <c r="C486" t="s">
        <v>114</v>
      </c>
      <c r="D486">
        <v>123468</v>
      </c>
      <c r="E486">
        <v>125</v>
      </c>
      <c r="F486" s="1">
        <v>45210</v>
      </c>
      <c r="G486" t="s">
        <v>48</v>
      </c>
      <c r="H486" t="s">
        <v>12</v>
      </c>
    </row>
    <row r="487" spans="1:8" x14ac:dyDescent="0.25">
      <c r="A487" t="str">
        <f t="shared" si="9"/>
        <v>99</v>
      </c>
      <c r="B487" t="str">
        <f>"04116"</f>
        <v>04116</v>
      </c>
      <c r="C487" t="s">
        <v>115</v>
      </c>
      <c r="D487">
        <v>123469</v>
      </c>
      <c r="E487">
        <v>740</v>
      </c>
      <c r="F487" s="1">
        <v>45210</v>
      </c>
      <c r="G487" t="s">
        <v>48</v>
      </c>
      <c r="H487" t="s">
        <v>12</v>
      </c>
    </row>
    <row r="488" spans="1:8" x14ac:dyDescent="0.25">
      <c r="A488" t="str">
        <f t="shared" si="9"/>
        <v>99</v>
      </c>
      <c r="B488" t="str">
        <f>"00336"</f>
        <v>00336</v>
      </c>
      <c r="C488" t="s">
        <v>116</v>
      </c>
      <c r="D488">
        <v>123470</v>
      </c>
      <c r="E488">
        <v>73.900000000000006</v>
      </c>
      <c r="F488" s="1">
        <v>45210</v>
      </c>
      <c r="G488" t="s">
        <v>48</v>
      </c>
      <c r="H488" t="s">
        <v>12</v>
      </c>
    </row>
    <row r="489" spans="1:8" x14ac:dyDescent="0.25">
      <c r="A489" t="str">
        <f t="shared" si="9"/>
        <v>99</v>
      </c>
      <c r="B489" t="str">
        <f>"01138"</f>
        <v>01138</v>
      </c>
      <c r="C489" t="s">
        <v>117</v>
      </c>
      <c r="D489">
        <v>123471</v>
      </c>
      <c r="E489">
        <v>870</v>
      </c>
      <c r="F489" s="1">
        <v>45210</v>
      </c>
      <c r="G489" t="s">
        <v>48</v>
      </c>
      <c r="H489" t="s">
        <v>12</v>
      </c>
    </row>
    <row r="490" spans="1:8" x14ac:dyDescent="0.25">
      <c r="A490" t="str">
        <f t="shared" si="9"/>
        <v>99</v>
      </c>
      <c r="B490" t="str">
        <f>"05330"</f>
        <v>05330</v>
      </c>
      <c r="C490" t="s">
        <v>118</v>
      </c>
      <c r="D490">
        <v>123472</v>
      </c>
      <c r="E490">
        <v>150</v>
      </c>
      <c r="F490" s="1">
        <v>45210</v>
      </c>
      <c r="G490" t="s">
        <v>48</v>
      </c>
      <c r="H490" t="s">
        <v>12</v>
      </c>
    </row>
    <row r="491" spans="1:8" x14ac:dyDescent="0.25">
      <c r="A491" t="str">
        <f t="shared" si="9"/>
        <v>99</v>
      </c>
      <c r="B491" t="str">
        <f>"44071"</f>
        <v>44071</v>
      </c>
      <c r="C491" t="s">
        <v>119</v>
      </c>
      <c r="D491">
        <v>123473</v>
      </c>
      <c r="E491">
        <v>37.99</v>
      </c>
      <c r="F491" s="1">
        <v>45210</v>
      </c>
      <c r="G491" t="s">
        <v>48</v>
      </c>
      <c r="H491" t="s">
        <v>12</v>
      </c>
    </row>
    <row r="492" spans="1:8" x14ac:dyDescent="0.25">
      <c r="A492" t="str">
        <f t="shared" si="9"/>
        <v>99</v>
      </c>
      <c r="B492" t="str">
        <f>"02693"</f>
        <v>02693</v>
      </c>
      <c r="C492" t="s">
        <v>120</v>
      </c>
      <c r="D492">
        <v>123474</v>
      </c>
      <c r="E492">
        <v>216</v>
      </c>
      <c r="F492" s="1">
        <v>45210</v>
      </c>
      <c r="G492" t="s">
        <v>48</v>
      </c>
      <c r="H492" t="s">
        <v>12</v>
      </c>
    </row>
    <row r="493" spans="1:8" x14ac:dyDescent="0.25">
      <c r="A493" t="str">
        <f t="shared" si="9"/>
        <v>99</v>
      </c>
      <c r="B493" t="str">
        <f>"05048"</f>
        <v>05048</v>
      </c>
      <c r="C493" t="s">
        <v>121</v>
      </c>
      <c r="D493">
        <v>123475</v>
      </c>
      <c r="E493">
        <v>375</v>
      </c>
      <c r="F493" s="1">
        <v>45210</v>
      </c>
      <c r="G493" t="s">
        <v>48</v>
      </c>
      <c r="H493" t="s">
        <v>12</v>
      </c>
    </row>
    <row r="494" spans="1:8" x14ac:dyDescent="0.25">
      <c r="A494" t="str">
        <f t="shared" si="9"/>
        <v>99</v>
      </c>
      <c r="B494" t="str">
        <f>"03018"</f>
        <v>03018</v>
      </c>
      <c r="C494" t="s">
        <v>122</v>
      </c>
      <c r="D494">
        <v>123476</v>
      </c>
      <c r="E494">
        <v>684</v>
      </c>
      <c r="F494" s="1">
        <v>45210</v>
      </c>
      <c r="G494" t="s">
        <v>48</v>
      </c>
      <c r="H494" t="s">
        <v>12</v>
      </c>
    </row>
    <row r="495" spans="1:8" x14ac:dyDescent="0.25">
      <c r="A495" t="str">
        <f t="shared" si="9"/>
        <v>99</v>
      </c>
      <c r="B495" t="str">
        <f>"05421"</f>
        <v>05421</v>
      </c>
      <c r="C495" t="s">
        <v>123</v>
      </c>
      <c r="D495">
        <v>123477</v>
      </c>
      <c r="E495">
        <v>144823.45000000001</v>
      </c>
      <c r="F495" s="1">
        <v>45210</v>
      </c>
      <c r="G495" t="s">
        <v>48</v>
      </c>
      <c r="H495" t="s">
        <v>12</v>
      </c>
    </row>
    <row r="496" spans="1:8" x14ac:dyDescent="0.25">
      <c r="A496" t="str">
        <f t="shared" si="9"/>
        <v>99</v>
      </c>
      <c r="B496" t="str">
        <f>"04314"</f>
        <v>04314</v>
      </c>
      <c r="C496" t="s">
        <v>124</v>
      </c>
      <c r="D496">
        <v>123478</v>
      </c>
      <c r="E496">
        <v>6303</v>
      </c>
      <c r="F496" s="1">
        <v>45210</v>
      </c>
      <c r="G496" t="s">
        <v>48</v>
      </c>
      <c r="H496" t="s">
        <v>12</v>
      </c>
    </row>
    <row r="497" spans="1:8" x14ac:dyDescent="0.25">
      <c r="A497" t="str">
        <f t="shared" si="9"/>
        <v>99</v>
      </c>
      <c r="B497" t="str">
        <f>"05351"</f>
        <v>05351</v>
      </c>
      <c r="C497" t="s">
        <v>125</v>
      </c>
      <c r="D497">
        <v>123479</v>
      </c>
      <c r="E497">
        <v>1440</v>
      </c>
      <c r="F497" s="1">
        <v>45210</v>
      </c>
      <c r="G497" t="s">
        <v>48</v>
      </c>
      <c r="H497" t="s">
        <v>12</v>
      </c>
    </row>
    <row r="498" spans="1:8" x14ac:dyDescent="0.25">
      <c r="A498" t="str">
        <f t="shared" si="9"/>
        <v>99</v>
      </c>
      <c r="B498" t="str">
        <f>"02299"</f>
        <v>02299</v>
      </c>
      <c r="C498" t="s">
        <v>126</v>
      </c>
      <c r="D498">
        <v>123480</v>
      </c>
      <c r="E498">
        <v>5991.17</v>
      </c>
      <c r="F498" s="1">
        <v>45210</v>
      </c>
      <c r="G498" t="s">
        <v>48</v>
      </c>
      <c r="H498" t="s">
        <v>12</v>
      </c>
    </row>
    <row r="499" spans="1:8" x14ac:dyDescent="0.25">
      <c r="A499" t="str">
        <f t="shared" si="9"/>
        <v>99</v>
      </c>
      <c r="B499" t="str">
        <f>"04244"</f>
        <v>04244</v>
      </c>
      <c r="C499" t="s">
        <v>127</v>
      </c>
      <c r="D499">
        <v>123481</v>
      </c>
      <c r="E499">
        <v>2300</v>
      </c>
      <c r="F499" s="1">
        <v>45210</v>
      </c>
      <c r="G499" t="s">
        <v>48</v>
      </c>
      <c r="H499" t="s">
        <v>12</v>
      </c>
    </row>
    <row r="500" spans="1:8" x14ac:dyDescent="0.25">
      <c r="A500" t="str">
        <f t="shared" si="9"/>
        <v>99</v>
      </c>
      <c r="B500" t="str">
        <f>"05168"</f>
        <v>05168</v>
      </c>
      <c r="C500" t="s">
        <v>128</v>
      </c>
      <c r="D500">
        <v>123482</v>
      </c>
      <c r="E500">
        <v>7000</v>
      </c>
      <c r="F500" s="1">
        <v>45210</v>
      </c>
      <c r="G500" t="s">
        <v>48</v>
      </c>
      <c r="H500" t="s">
        <v>12</v>
      </c>
    </row>
    <row r="501" spans="1:8" x14ac:dyDescent="0.25">
      <c r="A501" t="str">
        <f t="shared" si="9"/>
        <v>99</v>
      </c>
      <c r="B501" t="str">
        <f>"04206"</f>
        <v>04206</v>
      </c>
      <c r="C501" t="s">
        <v>129</v>
      </c>
      <c r="D501">
        <v>123483</v>
      </c>
      <c r="E501">
        <v>3903.42</v>
      </c>
      <c r="F501" s="1">
        <v>45210</v>
      </c>
      <c r="G501" t="s">
        <v>48</v>
      </c>
      <c r="H501" t="s">
        <v>12</v>
      </c>
    </row>
    <row r="502" spans="1:8" x14ac:dyDescent="0.25">
      <c r="A502" t="str">
        <f t="shared" si="9"/>
        <v>99</v>
      </c>
      <c r="B502" t="str">
        <f>"03342"</f>
        <v>03342</v>
      </c>
      <c r="C502" t="s">
        <v>130</v>
      </c>
      <c r="D502">
        <v>123484</v>
      </c>
      <c r="E502">
        <v>9995.42</v>
      </c>
      <c r="F502" s="1">
        <v>45210</v>
      </c>
      <c r="G502" t="s">
        <v>48</v>
      </c>
      <c r="H502" t="s">
        <v>12</v>
      </c>
    </row>
    <row r="503" spans="1:8" x14ac:dyDescent="0.25">
      <c r="A503" t="str">
        <f t="shared" si="9"/>
        <v>99</v>
      </c>
      <c r="B503" t="str">
        <f>"02405"</f>
        <v>02405</v>
      </c>
      <c r="C503" t="s">
        <v>131</v>
      </c>
      <c r="D503">
        <v>123485</v>
      </c>
      <c r="E503">
        <v>2426.52</v>
      </c>
      <c r="F503" s="1">
        <v>45210</v>
      </c>
      <c r="G503" t="s">
        <v>48</v>
      </c>
      <c r="H503" t="s">
        <v>12</v>
      </c>
    </row>
    <row r="504" spans="1:8" x14ac:dyDescent="0.25">
      <c r="A504" t="str">
        <f t="shared" si="9"/>
        <v>99</v>
      </c>
      <c r="B504" t="str">
        <f>"04877"</f>
        <v>04877</v>
      </c>
      <c r="C504" t="s">
        <v>132</v>
      </c>
      <c r="D504">
        <v>123486</v>
      </c>
      <c r="E504">
        <v>5136</v>
      </c>
      <c r="F504" s="1">
        <v>45210</v>
      </c>
      <c r="G504" t="s">
        <v>48</v>
      </c>
      <c r="H504" t="s">
        <v>12</v>
      </c>
    </row>
    <row r="505" spans="1:8" x14ac:dyDescent="0.25">
      <c r="A505" t="str">
        <f t="shared" si="9"/>
        <v>99</v>
      </c>
      <c r="B505" t="str">
        <f>"02720"</f>
        <v>02720</v>
      </c>
      <c r="C505" t="s">
        <v>133</v>
      </c>
      <c r="D505">
        <v>123487</v>
      </c>
      <c r="E505">
        <v>3850</v>
      </c>
      <c r="F505" s="1">
        <v>45210</v>
      </c>
      <c r="G505" t="s">
        <v>48</v>
      </c>
      <c r="H505" t="s">
        <v>12</v>
      </c>
    </row>
    <row r="506" spans="1:8" x14ac:dyDescent="0.25">
      <c r="A506" t="str">
        <f t="shared" si="9"/>
        <v>99</v>
      </c>
      <c r="B506" t="str">
        <f t="shared" ref="B506:B517" si="10">"04331"</f>
        <v>04331</v>
      </c>
      <c r="C506" t="s">
        <v>86</v>
      </c>
      <c r="D506">
        <v>123488</v>
      </c>
      <c r="E506">
        <v>1150.0999999999999</v>
      </c>
      <c r="F506" s="1">
        <v>45210</v>
      </c>
      <c r="G506" t="s">
        <v>48</v>
      </c>
      <c r="H506" t="s">
        <v>12</v>
      </c>
    </row>
    <row r="507" spans="1:8" x14ac:dyDescent="0.25">
      <c r="A507" t="str">
        <f t="shared" si="9"/>
        <v>99</v>
      </c>
      <c r="B507" t="str">
        <f t="shared" si="10"/>
        <v>04331</v>
      </c>
      <c r="C507" t="s">
        <v>86</v>
      </c>
      <c r="D507">
        <v>123489</v>
      </c>
      <c r="E507">
        <v>1881.5</v>
      </c>
      <c r="F507" s="1">
        <v>45210</v>
      </c>
      <c r="G507" t="s">
        <v>48</v>
      </c>
      <c r="H507" t="s">
        <v>12</v>
      </c>
    </row>
    <row r="508" spans="1:8" x14ac:dyDescent="0.25">
      <c r="A508" t="str">
        <f t="shared" si="9"/>
        <v>99</v>
      </c>
      <c r="B508" t="str">
        <f t="shared" si="10"/>
        <v>04331</v>
      </c>
      <c r="C508" t="s">
        <v>86</v>
      </c>
      <c r="D508">
        <v>123490</v>
      </c>
      <c r="E508">
        <v>1584.86</v>
      </c>
      <c r="F508" s="1">
        <v>45210</v>
      </c>
      <c r="G508" t="s">
        <v>48</v>
      </c>
      <c r="H508" t="s">
        <v>12</v>
      </c>
    </row>
    <row r="509" spans="1:8" x14ac:dyDescent="0.25">
      <c r="A509" t="str">
        <f t="shared" si="9"/>
        <v>99</v>
      </c>
      <c r="B509" t="str">
        <f t="shared" si="10"/>
        <v>04331</v>
      </c>
      <c r="C509" t="s">
        <v>86</v>
      </c>
      <c r="D509">
        <v>123491</v>
      </c>
      <c r="E509">
        <v>1592.65</v>
      </c>
      <c r="F509" s="1">
        <v>45210</v>
      </c>
      <c r="G509" t="s">
        <v>48</v>
      </c>
      <c r="H509" t="s">
        <v>12</v>
      </c>
    </row>
    <row r="510" spans="1:8" x14ac:dyDescent="0.25">
      <c r="A510" t="str">
        <f t="shared" si="9"/>
        <v>99</v>
      </c>
      <c r="B510" t="str">
        <f t="shared" si="10"/>
        <v>04331</v>
      </c>
      <c r="C510" t="s">
        <v>86</v>
      </c>
      <c r="D510">
        <v>123492</v>
      </c>
      <c r="E510">
        <v>1219</v>
      </c>
      <c r="F510" s="1">
        <v>45210</v>
      </c>
      <c r="G510" t="s">
        <v>48</v>
      </c>
      <c r="H510" t="s">
        <v>12</v>
      </c>
    </row>
    <row r="511" spans="1:8" x14ac:dyDescent="0.25">
      <c r="A511" t="str">
        <f t="shared" si="9"/>
        <v>99</v>
      </c>
      <c r="B511" t="str">
        <f t="shared" si="10"/>
        <v>04331</v>
      </c>
      <c r="C511" t="s">
        <v>86</v>
      </c>
      <c r="D511">
        <v>123493</v>
      </c>
      <c r="E511">
        <v>3420</v>
      </c>
      <c r="F511" s="1">
        <v>45210</v>
      </c>
      <c r="G511" t="s">
        <v>48</v>
      </c>
      <c r="H511" t="s">
        <v>12</v>
      </c>
    </row>
    <row r="512" spans="1:8" x14ac:dyDescent="0.25">
      <c r="A512" t="str">
        <f t="shared" si="9"/>
        <v>99</v>
      </c>
      <c r="B512" t="str">
        <f t="shared" si="10"/>
        <v>04331</v>
      </c>
      <c r="C512" t="s">
        <v>86</v>
      </c>
      <c r="D512">
        <v>123494</v>
      </c>
      <c r="E512">
        <v>5450</v>
      </c>
      <c r="F512" s="1">
        <v>45210</v>
      </c>
      <c r="G512" t="s">
        <v>48</v>
      </c>
      <c r="H512" t="s">
        <v>12</v>
      </c>
    </row>
    <row r="513" spans="1:8" x14ac:dyDescent="0.25">
      <c r="A513" t="str">
        <f t="shared" si="9"/>
        <v>99</v>
      </c>
      <c r="B513" t="str">
        <f t="shared" si="10"/>
        <v>04331</v>
      </c>
      <c r="C513" t="s">
        <v>86</v>
      </c>
      <c r="D513">
        <v>123495</v>
      </c>
      <c r="E513">
        <v>1400</v>
      </c>
      <c r="F513" s="1">
        <v>45210</v>
      </c>
      <c r="G513" t="s">
        <v>48</v>
      </c>
      <c r="H513" t="s">
        <v>12</v>
      </c>
    </row>
    <row r="514" spans="1:8" x14ac:dyDescent="0.25">
      <c r="A514" t="str">
        <f t="shared" ref="A514:A577" si="11">"99"</f>
        <v>99</v>
      </c>
      <c r="B514" t="str">
        <f t="shared" si="10"/>
        <v>04331</v>
      </c>
      <c r="C514" t="s">
        <v>86</v>
      </c>
      <c r="D514">
        <v>123496</v>
      </c>
      <c r="E514">
        <v>5850</v>
      </c>
      <c r="F514" s="1">
        <v>45210</v>
      </c>
      <c r="G514" t="s">
        <v>48</v>
      </c>
      <c r="H514" t="s">
        <v>12</v>
      </c>
    </row>
    <row r="515" spans="1:8" x14ac:dyDescent="0.25">
      <c r="A515" t="str">
        <f t="shared" si="11"/>
        <v>99</v>
      </c>
      <c r="B515" t="str">
        <f t="shared" si="10"/>
        <v>04331</v>
      </c>
      <c r="C515" t="s">
        <v>86</v>
      </c>
      <c r="D515">
        <v>123497</v>
      </c>
      <c r="E515">
        <v>1800</v>
      </c>
      <c r="F515" s="1">
        <v>45210</v>
      </c>
      <c r="G515" t="s">
        <v>48</v>
      </c>
      <c r="H515" t="s">
        <v>12</v>
      </c>
    </row>
    <row r="516" spans="1:8" x14ac:dyDescent="0.25">
      <c r="A516" t="str">
        <f t="shared" si="11"/>
        <v>99</v>
      </c>
      <c r="B516" t="str">
        <f t="shared" si="10"/>
        <v>04331</v>
      </c>
      <c r="C516" t="s">
        <v>86</v>
      </c>
      <c r="D516">
        <v>123498</v>
      </c>
      <c r="E516">
        <v>15125</v>
      </c>
      <c r="F516" s="1">
        <v>45210</v>
      </c>
      <c r="G516" t="s">
        <v>48</v>
      </c>
      <c r="H516" t="s">
        <v>12</v>
      </c>
    </row>
    <row r="517" spans="1:8" x14ac:dyDescent="0.25">
      <c r="A517" t="str">
        <f t="shared" si="11"/>
        <v>99</v>
      </c>
      <c r="B517" t="str">
        <f t="shared" si="10"/>
        <v>04331</v>
      </c>
      <c r="C517" t="s">
        <v>86</v>
      </c>
      <c r="D517">
        <v>123499</v>
      </c>
      <c r="E517">
        <v>1385.95</v>
      </c>
      <c r="F517" s="1">
        <v>45210</v>
      </c>
      <c r="G517" t="s">
        <v>48</v>
      </c>
      <c r="H517" t="s">
        <v>12</v>
      </c>
    </row>
    <row r="518" spans="1:8" x14ac:dyDescent="0.25">
      <c r="A518" t="str">
        <f t="shared" si="11"/>
        <v>99</v>
      </c>
      <c r="B518" t="str">
        <f>"04816"</f>
        <v>04816</v>
      </c>
      <c r="C518" t="s">
        <v>134</v>
      </c>
      <c r="D518">
        <v>123500</v>
      </c>
      <c r="E518">
        <v>7553.96</v>
      </c>
      <c r="F518" s="1">
        <v>45210</v>
      </c>
      <c r="G518" t="s">
        <v>48</v>
      </c>
      <c r="H518" t="s">
        <v>12</v>
      </c>
    </row>
    <row r="519" spans="1:8" x14ac:dyDescent="0.25">
      <c r="A519" t="str">
        <f t="shared" si="11"/>
        <v>99</v>
      </c>
      <c r="B519" t="str">
        <f>"05276"</f>
        <v>05276</v>
      </c>
      <c r="C519" t="s">
        <v>135</v>
      </c>
      <c r="D519">
        <v>123501</v>
      </c>
      <c r="E519">
        <v>2400</v>
      </c>
      <c r="F519" s="1">
        <v>45210</v>
      </c>
      <c r="G519" t="s">
        <v>48</v>
      </c>
      <c r="H519" t="s">
        <v>12</v>
      </c>
    </row>
    <row r="520" spans="1:8" x14ac:dyDescent="0.25">
      <c r="A520" t="str">
        <f t="shared" si="11"/>
        <v>99</v>
      </c>
      <c r="B520" t="str">
        <f>"04308"</f>
        <v>04308</v>
      </c>
      <c r="C520" t="s">
        <v>136</v>
      </c>
      <c r="D520">
        <v>123502</v>
      </c>
      <c r="E520">
        <v>2960.62</v>
      </c>
      <c r="F520" s="1">
        <v>45210</v>
      </c>
      <c r="G520" t="s">
        <v>48</v>
      </c>
      <c r="H520" t="s">
        <v>12</v>
      </c>
    </row>
    <row r="521" spans="1:8" x14ac:dyDescent="0.25">
      <c r="A521" t="str">
        <f t="shared" si="11"/>
        <v>99</v>
      </c>
      <c r="B521" t="str">
        <f>"03988"</f>
        <v>03988</v>
      </c>
      <c r="C521" t="s">
        <v>137</v>
      </c>
      <c r="D521">
        <v>123503</v>
      </c>
      <c r="E521">
        <v>7466.16</v>
      </c>
      <c r="F521" s="1">
        <v>45210</v>
      </c>
      <c r="G521" t="s">
        <v>48</v>
      </c>
      <c r="H521" t="s">
        <v>12</v>
      </c>
    </row>
    <row r="522" spans="1:8" x14ac:dyDescent="0.25">
      <c r="A522" t="str">
        <f t="shared" si="11"/>
        <v>99</v>
      </c>
      <c r="B522" t="str">
        <f>"00818"</f>
        <v>00818</v>
      </c>
      <c r="C522" t="s">
        <v>138</v>
      </c>
      <c r="D522">
        <v>123504</v>
      </c>
      <c r="E522">
        <v>2217.89</v>
      </c>
      <c r="F522" s="1">
        <v>45210</v>
      </c>
      <c r="G522" t="s">
        <v>48</v>
      </c>
      <c r="H522" t="s">
        <v>12</v>
      </c>
    </row>
    <row r="523" spans="1:8" x14ac:dyDescent="0.25">
      <c r="A523" t="str">
        <f t="shared" si="11"/>
        <v>99</v>
      </c>
      <c r="B523" t="str">
        <f>"05103"</f>
        <v>05103</v>
      </c>
      <c r="C523" t="s">
        <v>139</v>
      </c>
      <c r="D523">
        <v>123505</v>
      </c>
      <c r="E523">
        <v>2880</v>
      </c>
      <c r="F523" s="1">
        <v>45210</v>
      </c>
      <c r="G523" t="s">
        <v>48</v>
      </c>
      <c r="H523" t="s">
        <v>12</v>
      </c>
    </row>
    <row r="524" spans="1:8" x14ac:dyDescent="0.25">
      <c r="A524" t="str">
        <f t="shared" si="11"/>
        <v>99</v>
      </c>
      <c r="B524" t="str">
        <f>"04301"</f>
        <v>04301</v>
      </c>
      <c r="C524" t="s">
        <v>140</v>
      </c>
      <c r="D524">
        <v>123506</v>
      </c>
      <c r="E524">
        <v>1810</v>
      </c>
      <c r="F524" s="1">
        <v>45210</v>
      </c>
      <c r="G524" t="s">
        <v>48</v>
      </c>
      <c r="H524" t="s">
        <v>12</v>
      </c>
    </row>
    <row r="525" spans="1:8" x14ac:dyDescent="0.25">
      <c r="A525" t="str">
        <f t="shared" si="11"/>
        <v>99</v>
      </c>
      <c r="B525" t="str">
        <f>"05025"</f>
        <v>05025</v>
      </c>
      <c r="C525" t="s">
        <v>141</v>
      </c>
      <c r="D525">
        <v>123507</v>
      </c>
      <c r="E525">
        <v>6889.34</v>
      </c>
      <c r="F525" s="1">
        <v>45210</v>
      </c>
      <c r="G525" t="s">
        <v>48</v>
      </c>
      <c r="H525" t="s">
        <v>12</v>
      </c>
    </row>
    <row r="526" spans="1:8" x14ac:dyDescent="0.25">
      <c r="A526" t="str">
        <f t="shared" si="11"/>
        <v>99</v>
      </c>
      <c r="B526" t="str">
        <f>"00916"</f>
        <v>00916</v>
      </c>
      <c r="C526" t="s">
        <v>142</v>
      </c>
      <c r="D526">
        <v>123508</v>
      </c>
      <c r="E526">
        <v>2079.8000000000002</v>
      </c>
      <c r="F526" s="1">
        <v>45210</v>
      </c>
      <c r="G526" t="s">
        <v>48</v>
      </c>
      <c r="H526" t="s">
        <v>12</v>
      </c>
    </row>
    <row r="527" spans="1:8" x14ac:dyDescent="0.25">
      <c r="A527" t="str">
        <f t="shared" si="11"/>
        <v>99</v>
      </c>
      <c r="B527" t="str">
        <f>"1"</f>
        <v>1</v>
      </c>
      <c r="C527" t="s">
        <v>143</v>
      </c>
      <c r="D527">
        <v>123509</v>
      </c>
      <c r="E527">
        <v>2230.8000000000002</v>
      </c>
      <c r="F527" s="1">
        <v>45210</v>
      </c>
      <c r="G527" t="s">
        <v>48</v>
      </c>
      <c r="H527" t="s">
        <v>12</v>
      </c>
    </row>
    <row r="528" spans="1:8" x14ac:dyDescent="0.25">
      <c r="A528" t="str">
        <f t="shared" si="11"/>
        <v>99</v>
      </c>
      <c r="B528" t="str">
        <f>"04433"</f>
        <v>04433</v>
      </c>
      <c r="C528" t="s">
        <v>144</v>
      </c>
      <c r="D528">
        <v>123510</v>
      </c>
      <c r="E528">
        <v>5375</v>
      </c>
      <c r="F528" s="1">
        <v>45210</v>
      </c>
      <c r="G528" t="s">
        <v>48</v>
      </c>
      <c r="H528" t="s">
        <v>12</v>
      </c>
    </row>
    <row r="529" spans="1:8" x14ac:dyDescent="0.25">
      <c r="A529" t="str">
        <f t="shared" si="11"/>
        <v>99</v>
      </c>
      <c r="B529" t="str">
        <f>"01247"</f>
        <v>01247</v>
      </c>
      <c r="C529" t="s">
        <v>145</v>
      </c>
      <c r="D529">
        <v>123511</v>
      </c>
      <c r="E529">
        <v>4299.6000000000004</v>
      </c>
      <c r="F529" s="1">
        <v>45210</v>
      </c>
      <c r="G529" t="s">
        <v>48</v>
      </c>
      <c r="H529" t="s">
        <v>12</v>
      </c>
    </row>
    <row r="530" spans="1:8" x14ac:dyDescent="0.25">
      <c r="A530" t="str">
        <f t="shared" si="11"/>
        <v>99</v>
      </c>
      <c r="B530" t="str">
        <f>"04986"</f>
        <v>04986</v>
      </c>
      <c r="C530" t="s">
        <v>146</v>
      </c>
      <c r="D530">
        <v>123512</v>
      </c>
      <c r="E530">
        <v>1552.18</v>
      </c>
      <c r="F530" s="1">
        <v>45210</v>
      </c>
      <c r="G530" t="s">
        <v>48</v>
      </c>
      <c r="H530" t="s">
        <v>12</v>
      </c>
    </row>
    <row r="531" spans="1:8" x14ac:dyDescent="0.25">
      <c r="A531" t="str">
        <f t="shared" si="11"/>
        <v>99</v>
      </c>
      <c r="B531" t="str">
        <f>"05440"</f>
        <v>05440</v>
      </c>
      <c r="C531" t="s">
        <v>147</v>
      </c>
      <c r="D531">
        <v>123513</v>
      </c>
      <c r="E531">
        <v>12131.88</v>
      </c>
      <c r="F531" s="1">
        <v>45210</v>
      </c>
      <c r="G531" t="s">
        <v>48</v>
      </c>
      <c r="H531" t="s">
        <v>12</v>
      </c>
    </row>
    <row r="532" spans="1:8" x14ac:dyDescent="0.25">
      <c r="A532" t="str">
        <f t="shared" si="11"/>
        <v>99</v>
      </c>
      <c r="B532" t="str">
        <f>"1"</f>
        <v>1</v>
      </c>
      <c r="C532" t="s">
        <v>148</v>
      </c>
      <c r="D532">
        <v>123514</v>
      </c>
      <c r="E532">
        <v>68.58</v>
      </c>
      <c r="F532" s="1">
        <v>45210</v>
      </c>
      <c r="G532" t="s">
        <v>48</v>
      </c>
      <c r="H532" t="s">
        <v>12</v>
      </c>
    </row>
    <row r="533" spans="1:8" x14ac:dyDescent="0.25">
      <c r="A533" t="str">
        <f t="shared" si="11"/>
        <v>99</v>
      </c>
      <c r="B533" t="str">
        <f>"04755"</f>
        <v>04755</v>
      </c>
      <c r="C533" t="s">
        <v>149</v>
      </c>
      <c r="D533">
        <v>123515</v>
      </c>
      <c r="E533">
        <v>18</v>
      </c>
      <c r="F533" s="1">
        <v>45224</v>
      </c>
      <c r="G533" t="s">
        <v>48</v>
      </c>
      <c r="H533" t="s">
        <v>12</v>
      </c>
    </row>
    <row r="534" spans="1:8" x14ac:dyDescent="0.25">
      <c r="A534" t="str">
        <f t="shared" si="11"/>
        <v>99</v>
      </c>
      <c r="B534" t="str">
        <f>"04037"</f>
        <v>04037</v>
      </c>
      <c r="C534" t="s">
        <v>150</v>
      </c>
      <c r="D534">
        <v>123516</v>
      </c>
      <c r="E534">
        <v>753.8</v>
      </c>
      <c r="F534" s="1">
        <v>45224</v>
      </c>
      <c r="G534" t="s">
        <v>48</v>
      </c>
      <c r="H534" t="s">
        <v>12</v>
      </c>
    </row>
    <row r="535" spans="1:8" x14ac:dyDescent="0.25">
      <c r="A535" t="str">
        <f t="shared" si="11"/>
        <v>99</v>
      </c>
      <c r="B535" t="str">
        <f>"04921"</f>
        <v>04921</v>
      </c>
      <c r="C535" t="s">
        <v>151</v>
      </c>
      <c r="D535">
        <v>123517</v>
      </c>
      <c r="E535">
        <v>2959.29</v>
      </c>
      <c r="F535" s="1">
        <v>45224</v>
      </c>
      <c r="G535" t="s">
        <v>48</v>
      </c>
      <c r="H535" t="s">
        <v>12</v>
      </c>
    </row>
    <row r="536" spans="1:8" x14ac:dyDescent="0.25">
      <c r="A536" t="str">
        <f t="shared" si="11"/>
        <v>99</v>
      </c>
      <c r="B536" t="str">
        <f>"04925"</f>
        <v>04925</v>
      </c>
      <c r="C536" t="s">
        <v>152</v>
      </c>
      <c r="D536">
        <v>123518</v>
      </c>
      <c r="E536">
        <v>1112</v>
      </c>
      <c r="F536" s="1">
        <v>45224</v>
      </c>
      <c r="G536" t="s">
        <v>48</v>
      </c>
      <c r="H536" t="s">
        <v>12</v>
      </c>
    </row>
    <row r="537" spans="1:8" x14ac:dyDescent="0.25">
      <c r="A537" t="str">
        <f t="shared" si="11"/>
        <v>99</v>
      </c>
      <c r="B537" t="str">
        <f>"04555"</f>
        <v>04555</v>
      </c>
      <c r="C537" t="s">
        <v>49</v>
      </c>
      <c r="D537">
        <v>123519</v>
      </c>
      <c r="E537">
        <v>282.64</v>
      </c>
      <c r="F537" s="1">
        <v>45224</v>
      </c>
      <c r="G537" t="s">
        <v>48</v>
      </c>
      <c r="H537" t="s">
        <v>12</v>
      </c>
    </row>
    <row r="538" spans="1:8" x14ac:dyDescent="0.25">
      <c r="A538" t="str">
        <f t="shared" si="11"/>
        <v>99</v>
      </c>
      <c r="B538" t="str">
        <f>"01445"</f>
        <v>01445</v>
      </c>
      <c r="C538" t="s">
        <v>153</v>
      </c>
      <c r="D538">
        <v>123520</v>
      </c>
      <c r="E538">
        <v>48.15</v>
      </c>
      <c r="F538" s="1">
        <v>45224</v>
      </c>
      <c r="G538" t="s">
        <v>48</v>
      </c>
      <c r="H538" t="s">
        <v>12</v>
      </c>
    </row>
    <row r="539" spans="1:8" x14ac:dyDescent="0.25">
      <c r="A539" t="str">
        <f t="shared" si="11"/>
        <v>99</v>
      </c>
      <c r="B539" t="str">
        <f>"04277"</f>
        <v>04277</v>
      </c>
      <c r="C539" t="s">
        <v>154</v>
      </c>
      <c r="D539">
        <v>123521</v>
      </c>
      <c r="E539">
        <v>358</v>
      </c>
      <c r="F539" s="1">
        <v>45224</v>
      </c>
      <c r="G539" t="s">
        <v>48</v>
      </c>
      <c r="H539" t="s">
        <v>12</v>
      </c>
    </row>
    <row r="540" spans="1:8" x14ac:dyDescent="0.25">
      <c r="A540" t="str">
        <f t="shared" si="11"/>
        <v>99</v>
      </c>
      <c r="B540" t="str">
        <f>"04464"</f>
        <v>04464</v>
      </c>
      <c r="C540" t="s">
        <v>52</v>
      </c>
      <c r="D540">
        <v>123522</v>
      </c>
      <c r="E540">
        <v>112.22</v>
      </c>
      <c r="F540" s="1">
        <v>45224</v>
      </c>
      <c r="G540" t="s">
        <v>48</v>
      </c>
      <c r="H540" t="s">
        <v>12</v>
      </c>
    </row>
    <row r="541" spans="1:8" x14ac:dyDescent="0.25">
      <c r="A541" t="str">
        <f t="shared" si="11"/>
        <v>99</v>
      </c>
      <c r="B541" t="str">
        <f>"24636"</f>
        <v>24636</v>
      </c>
      <c r="C541" t="s">
        <v>52</v>
      </c>
      <c r="D541">
        <v>123523</v>
      </c>
      <c r="E541">
        <v>99.86</v>
      </c>
      <c r="F541" s="1">
        <v>45224</v>
      </c>
      <c r="G541" t="s">
        <v>48</v>
      </c>
      <c r="H541" t="s">
        <v>12</v>
      </c>
    </row>
    <row r="542" spans="1:8" x14ac:dyDescent="0.25">
      <c r="A542" t="str">
        <f t="shared" si="11"/>
        <v>99</v>
      </c>
      <c r="B542" t="str">
        <f>"00654"</f>
        <v>00654</v>
      </c>
      <c r="C542" t="s">
        <v>54</v>
      </c>
      <c r="D542">
        <v>123524</v>
      </c>
      <c r="E542">
        <v>315.19</v>
      </c>
      <c r="F542" s="1">
        <v>45224</v>
      </c>
      <c r="G542" t="s">
        <v>48</v>
      </c>
      <c r="H542" t="s">
        <v>12</v>
      </c>
    </row>
    <row r="543" spans="1:8" x14ac:dyDescent="0.25">
      <c r="A543" t="str">
        <f t="shared" si="11"/>
        <v>99</v>
      </c>
      <c r="B543" t="str">
        <f>"01525"</f>
        <v>01525</v>
      </c>
      <c r="C543" t="s">
        <v>56</v>
      </c>
      <c r="D543">
        <v>123525</v>
      </c>
      <c r="E543">
        <v>179.55</v>
      </c>
      <c r="F543" s="1">
        <v>45224</v>
      </c>
      <c r="G543" t="s">
        <v>48</v>
      </c>
      <c r="H543" t="s">
        <v>12</v>
      </c>
    </row>
    <row r="544" spans="1:8" x14ac:dyDescent="0.25">
      <c r="A544" t="str">
        <f t="shared" si="11"/>
        <v>99</v>
      </c>
      <c r="B544" t="str">
        <f>"03541"</f>
        <v>03541</v>
      </c>
      <c r="C544" t="s">
        <v>57</v>
      </c>
      <c r="D544">
        <v>123526</v>
      </c>
      <c r="E544">
        <v>512.09</v>
      </c>
      <c r="F544" s="1">
        <v>45224</v>
      </c>
      <c r="G544" t="s">
        <v>48</v>
      </c>
      <c r="H544" t="s">
        <v>12</v>
      </c>
    </row>
    <row r="545" spans="1:8" x14ac:dyDescent="0.25">
      <c r="A545" t="str">
        <f t="shared" si="11"/>
        <v>99</v>
      </c>
      <c r="B545" t="str">
        <f>"1"</f>
        <v>1</v>
      </c>
      <c r="C545" t="s">
        <v>155</v>
      </c>
      <c r="D545">
        <v>123527</v>
      </c>
      <c r="E545">
        <v>15.86</v>
      </c>
      <c r="F545" s="1">
        <v>45224</v>
      </c>
      <c r="G545" t="s">
        <v>48</v>
      </c>
      <c r="H545" t="s">
        <v>12</v>
      </c>
    </row>
    <row r="546" spans="1:8" x14ac:dyDescent="0.25">
      <c r="A546" t="str">
        <f t="shared" si="11"/>
        <v>99</v>
      </c>
      <c r="B546" t="str">
        <f>"05166"</f>
        <v>05166</v>
      </c>
      <c r="C546" t="s">
        <v>156</v>
      </c>
      <c r="D546">
        <v>123528</v>
      </c>
      <c r="E546">
        <v>771.93</v>
      </c>
      <c r="F546" s="1">
        <v>45224</v>
      </c>
      <c r="G546" t="s">
        <v>48</v>
      </c>
      <c r="H546" t="s">
        <v>12</v>
      </c>
    </row>
    <row r="547" spans="1:8" x14ac:dyDescent="0.25">
      <c r="A547" t="str">
        <f t="shared" si="11"/>
        <v>99</v>
      </c>
      <c r="B547" t="str">
        <f>"04388"</f>
        <v>04388</v>
      </c>
      <c r="C547" t="s">
        <v>58</v>
      </c>
      <c r="D547">
        <v>123529</v>
      </c>
      <c r="E547">
        <v>532.04999999999995</v>
      </c>
      <c r="F547" s="1">
        <v>45224</v>
      </c>
      <c r="G547" t="s">
        <v>48</v>
      </c>
      <c r="H547" t="s">
        <v>12</v>
      </c>
    </row>
    <row r="548" spans="1:8" x14ac:dyDescent="0.25">
      <c r="A548" t="str">
        <f t="shared" si="11"/>
        <v>99</v>
      </c>
      <c r="B548" t="str">
        <f>"05257"</f>
        <v>05257</v>
      </c>
      <c r="C548" t="s">
        <v>157</v>
      </c>
      <c r="D548">
        <v>123530</v>
      </c>
      <c r="E548">
        <v>905</v>
      </c>
      <c r="F548" s="1">
        <v>45224</v>
      </c>
      <c r="G548" t="s">
        <v>48</v>
      </c>
      <c r="H548" t="s">
        <v>12</v>
      </c>
    </row>
    <row r="549" spans="1:8" x14ac:dyDescent="0.25">
      <c r="A549" t="str">
        <f t="shared" si="11"/>
        <v>99</v>
      </c>
      <c r="B549" t="str">
        <f>"05391"</f>
        <v>05391</v>
      </c>
      <c r="C549" t="s">
        <v>158</v>
      </c>
      <c r="D549">
        <v>123531</v>
      </c>
      <c r="E549">
        <v>61975.63</v>
      </c>
      <c r="F549" s="1">
        <v>45224</v>
      </c>
      <c r="G549" t="s">
        <v>48</v>
      </c>
      <c r="H549" t="s">
        <v>12</v>
      </c>
    </row>
    <row r="550" spans="1:8" x14ac:dyDescent="0.25">
      <c r="A550" t="str">
        <f t="shared" si="11"/>
        <v>99</v>
      </c>
      <c r="B550" t="str">
        <f>"05460"</f>
        <v>05460</v>
      </c>
      <c r="C550" t="s">
        <v>159</v>
      </c>
      <c r="D550">
        <v>123532</v>
      </c>
      <c r="E550">
        <v>666.72</v>
      </c>
      <c r="F550" s="1">
        <v>45224</v>
      </c>
      <c r="G550" t="s">
        <v>48</v>
      </c>
      <c r="H550" t="s">
        <v>12</v>
      </c>
    </row>
    <row r="551" spans="1:8" x14ac:dyDescent="0.25">
      <c r="A551" t="str">
        <f t="shared" si="11"/>
        <v>99</v>
      </c>
      <c r="B551" t="str">
        <f>"05129"</f>
        <v>05129</v>
      </c>
      <c r="C551" t="s">
        <v>60</v>
      </c>
      <c r="D551">
        <v>123533</v>
      </c>
      <c r="E551">
        <v>82.74</v>
      </c>
      <c r="F551" s="1">
        <v>45224</v>
      </c>
      <c r="G551" t="s">
        <v>48</v>
      </c>
      <c r="H551" t="s">
        <v>12</v>
      </c>
    </row>
    <row r="552" spans="1:8" x14ac:dyDescent="0.25">
      <c r="A552" t="str">
        <f t="shared" si="11"/>
        <v>99</v>
      </c>
      <c r="B552" t="str">
        <f>"00177"</f>
        <v>00177</v>
      </c>
      <c r="C552" t="s">
        <v>160</v>
      </c>
      <c r="D552">
        <v>123534</v>
      </c>
      <c r="E552">
        <v>382.93</v>
      </c>
      <c r="F552" s="1">
        <v>45224</v>
      </c>
      <c r="G552" t="s">
        <v>48</v>
      </c>
      <c r="H552" t="s">
        <v>12</v>
      </c>
    </row>
    <row r="553" spans="1:8" x14ac:dyDescent="0.25">
      <c r="A553" t="str">
        <f t="shared" si="11"/>
        <v>99</v>
      </c>
      <c r="B553" t="str">
        <f>"00543"</f>
        <v>00543</v>
      </c>
      <c r="C553" t="s">
        <v>63</v>
      </c>
      <c r="D553">
        <v>123535</v>
      </c>
      <c r="E553">
        <v>105</v>
      </c>
      <c r="F553" s="1">
        <v>45224</v>
      </c>
      <c r="G553" t="s">
        <v>48</v>
      </c>
      <c r="H553" t="s">
        <v>12</v>
      </c>
    </row>
    <row r="554" spans="1:8" x14ac:dyDescent="0.25">
      <c r="A554" t="str">
        <f t="shared" si="11"/>
        <v>99</v>
      </c>
      <c r="B554" t="str">
        <f>"02030"</f>
        <v>02030</v>
      </c>
      <c r="C554" t="s">
        <v>161</v>
      </c>
      <c r="D554">
        <v>123536</v>
      </c>
      <c r="E554">
        <v>150</v>
      </c>
      <c r="F554" s="1">
        <v>45224</v>
      </c>
      <c r="G554" t="s">
        <v>48</v>
      </c>
      <c r="H554" t="s">
        <v>12</v>
      </c>
    </row>
    <row r="555" spans="1:8" x14ac:dyDescent="0.25">
      <c r="A555" t="str">
        <f t="shared" si="11"/>
        <v>99</v>
      </c>
      <c r="B555" t="str">
        <f>"05322"</f>
        <v>05322</v>
      </c>
      <c r="C555" t="s">
        <v>162</v>
      </c>
      <c r="D555">
        <v>123537</v>
      </c>
      <c r="E555">
        <v>100</v>
      </c>
      <c r="F555" s="1">
        <v>45224</v>
      </c>
      <c r="G555" t="s">
        <v>48</v>
      </c>
      <c r="H555" t="s">
        <v>12</v>
      </c>
    </row>
    <row r="556" spans="1:8" x14ac:dyDescent="0.25">
      <c r="A556" t="str">
        <f t="shared" si="11"/>
        <v>99</v>
      </c>
      <c r="B556" t="str">
        <f>"00339"</f>
        <v>00339</v>
      </c>
      <c r="C556" t="s">
        <v>163</v>
      </c>
      <c r="D556">
        <v>123538</v>
      </c>
      <c r="E556">
        <v>660</v>
      </c>
      <c r="F556" s="1">
        <v>45224</v>
      </c>
      <c r="G556" t="s">
        <v>48</v>
      </c>
      <c r="H556" t="s">
        <v>12</v>
      </c>
    </row>
    <row r="557" spans="1:8" x14ac:dyDescent="0.25">
      <c r="A557" t="str">
        <f t="shared" si="11"/>
        <v>99</v>
      </c>
      <c r="B557" t="str">
        <f>"04206"</f>
        <v>04206</v>
      </c>
      <c r="C557" t="s">
        <v>129</v>
      </c>
      <c r="D557">
        <v>123539</v>
      </c>
      <c r="E557">
        <v>362.16</v>
      </c>
      <c r="F557" s="1">
        <v>45224</v>
      </c>
      <c r="G557" t="s">
        <v>48</v>
      </c>
      <c r="H557" t="s">
        <v>12</v>
      </c>
    </row>
    <row r="558" spans="1:8" x14ac:dyDescent="0.25">
      <c r="A558" t="str">
        <f t="shared" si="11"/>
        <v>99</v>
      </c>
      <c r="B558" t="str">
        <f>"04549"</f>
        <v>04549</v>
      </c>
      <c r="C558" t="s">
        <v>164</v>
      </c>
      <c r="D558">
        <v>123540</v>
      </c>
      <c r="E558">
        <v>7842.01</v>
      </c>
      <c r="F558" s="1">
        <v>45224</v>
      </c>
      <c r="G558" t="s">
        <v>48</v>
      </c>
      <c r="H558" t="s">
        <v>12</v>
      </c>
    </row>
    <row r="559" spans="1:8" x14ac:dyDescent="0.25">
      <c r="A559" t="str">
        <f t="shared" si="11"/>
        <v>99</v>
      </c>
      <c r="B559" t="str">
        <f>"00364"</f>
        <v>00364</v>
      </c>
      <c r="C559" t="s">
        <v>165</v>
      </c>
      <c r="D559">
        <v>123541</v>
      </c>
      <c r="E559">
        <v>539.9</v>
      </c>
      <c r="F559" s="1">
        <v>45224</v>
      </c>
      <c r="G559" t="s">
        <v>48</v>
      </c>
      <c r="H559" t="s">
        <v>12</v>
      </c>
    </row>
    <row r="560" spans="1:8" x14ac:dyDescent="0.25">
      <c r="A560" t="str">
        <f t="shared" si="11"/>
        <v>99</v>
      </c>
      <c r="B560" t="str">
        <f>"03010"</f>
        <v>03010</v>
      </c>
      <c r="C560" t="s">
        <v>71</v>
      </c>
      <c r="D560">
        <v>123542</v>
      </c>
      <c r="E560">
        <v>134</v>
      </c>
      <c r="F560" s="1">
        <v>45224</v>
      </c>
      <c r="G560" t="s">
        <v>48</v>
      </c>
      <c r="H560" t="s">
        <v>12</v>
      </c>
    </row>
    <row r="561" spans="1:8" x14ac:dyDescent="0.25">
      <c r="A561" t="str">
        <f t="shared" si="11"/>
        <v>99</v>
      </c>
      <c r="B561" t="str">
        <f>"1"</f>
        <v>1</v>
      </c>
      <c r="C561" t="s">
        <v>166</v>
      </c>
      <c r="D561">
        <v>123543</v>
      </c>
      <c r="E561">
        <v>125</v>
      </c>
      <c r="F561" s="1">
        <v>45224</v>
      </c>
      <c r="G561" t="s">
        <v>48</v>
      </c>
      <c r="H561" t="s">
        <v>12</v>
      </c>
    </row>
    <row r="562" spans="1:8" x14ac:dyDescent="0.25">
      <c r="A562" t="str">
        <f t="shared" si="11"/>
        <v>99</v>
      </c>
      <c r="B562" t="str">
        <f>"01491"</f>
        <v>01491</v>
      </c>
      <c r="C562" t="s">
        <v>167</v>
      </c>
      <c r="D562">
        <v>123544</v>
      </c>
      <c r="E562">
        <v>7789.12</v>
      </c>
      <c r="F562" s="1">
        <v>45224</v>
      </c>
      <c r="G562" t="s">
        <v>48</v>
      </c>
      <c r="H562" t="s">
        <v>12</v>
      </c>
    </row>
    <row r="563" spans="1:8" x14ac:dyDescent="0.25">
      <c r="A563" t="str">
        <f t="shared" si="11"/>
        <v>99</v>
      </c>
      <c r="B563" t="str">
        <f>"04994"</f>
        <v>04994</v>
      </c>
      <c r="C563" t="s">
        <v>73</v>
      </c>
      <c r="D563">
        <v>123545</v>
      </c>
      <c r="E563">
        <v>97.2</v>
      </c>
      <c r="F563" s="1">
        <v>45224</v>
      </c>
      <c r="G563" t="s">
        <v>48</v>
      </c>
      <c r="H563" t="s">
        <v>12</v>
      </c>
    </row>
    <row r="564" spans="1:8" x14ac:dyDescent="0.25">
      <c r="A564" t="str">
        <f t="shared" si="11"/>
        <v>99</v>
      </c>
      <c r="B564" t="str">
        <f>"05323"</f>
        <v>05323</v>
      </c>
      <c r="C564" t="s">
        <v>168</v>
      </c>
      <c r="D564">
        <v>123546</v>
      </c>
      <c r="E564">
        <v>160</v>
      </c>
      <c r="F564" s="1">
        <v>45224</v>
      </c>
      <c r="G564" t="s">
        <v>48</v>
      </c>
      <c r="H564" t="s">
        <v>12</v>
      </c>
    </row>
    <row r="565" spans="1:8" x14ac:dyDescent="0.25">
      <c r="A565" t="str">
        <f t="shared" si="11"/>
        <v>99</v>
      </c>
      <c r="B565" t="str">
        <f>"02315"</f>
        <v>02315</v>
      </c>
      <c r="C565" t="s">
        <v>169</v>
      </c>
      <c r="D565">
        <v>123547</v>
      </c>
      <c r="E565">
        <v>178</v>
      </c>
      <c r="F565" s="1">
        <v>45224</v>
      </c>
      <c r="G565" t="s">
        <v>48</v>
      </c>
      <c r="H565" t="s">
        <v>12</v>
      </c>
    </row>
    <row r="566" spans="1:8" x14ac:dyDescent="0.25">
      <c r="A566" t="str">
        <f t="shared" si="11"/>
        <v>99</v>
      </c>
      <c r="B566" t="str">
        <f>"02969"</f>
        <v>02969</v>
      </c>
      <c r="C566" t="s">
        <v>170</v>
      </c>
      <c r="D566">
        <v>123548</v>
      </c>
      <c r="E566">
        <v>553.17999999999995</v>
      </c>
      <c r="F566" s="1">
        <v>45224</v>
      </c>
      <c r="G566" t="s">
        <v>48</v>
      </c>
      <c r="H566" t="s">
        <v>12</v>
      </c>
    </row>
    <row r="567" spans="1:8" x14ac:dyDescent="0.25">
      <c r="A567" t="str">
        <f t="shared" si="11"/>
        <v>99</v>
      </c>
      <c r="B567" t="str">
        <f>"1"</f>
        <v>1</v>
      </c>
      <c r="C567" t="s">
        <v>171</v>
      </c>
      <c r="D567">
        <v>123549</v>
      </c>
      <c r="E567">
        <v>68</v>
      </c>
      <c r="F567" s="1">
        <v>45224</v>
      </c>
      <c r="G567" t="s">
        <v>48</v>
      </c>
      <c r="H567" t="s">
        <v>12</v>
      </c>
    </row>
    <row r="568" spans="1:8" x14ac:dyDescent="0.25">
      <c r="A568" t="str">
        <f t="shared" si="11"/>
        <v>99</v>
      </c>
      <c r="B568" t="str">
        <f>"05325"</f>
        <v>05325</v>
      </c>
      <c r="C568" t="s">
        <v>172</v>
      </c>
      <c r="D568">
        <v>123550</v>
      </c>
      <c r="E568">
        <v>137.49</v>
      </c>
      <c r="F568" s="1">
        <v>45224</v>
      </c>
      <c r="G568" t="s">
        <v>48</v>
      </c>
      <c r="H568" t="s">
        <v>12</v>
      </c>
    </row>
    <row r="569" spans="1:8" x14ac:dyDescent="0.25">
      <c r="A569" t="str">
        <f t="shared" si="11"/>
        <v>99</v>
      </c>
      <c r="B569" t="str">
        <f>"01415"</f>
        <v>01415</v>
      </c>
      <c r="C569" t="s">
        <v>81</v>
      </c>
      <c r="D569">
        <v>123551</v>
      </c>
      <c r="E569">
        <v>792.51</v>
      </c>
      <c r="F569" s="1">
        <v>45224</v>
      </c>
      <c r="G569" t="s">
        <v>48</v>
      </c>
      <c r="H569" t="s">
        <v>12</v>
      </c>
    </row>
    <row r="570" spans="1:8" x14ac:dyDescent="0.25">
      <c r="A570" t="str">
        <f t="shared" si="11"/>
        <v>99</v>
      </c>
      <c r="B570" t="str">
        <f>"00565"</f>
        <v>00565</v>
      </c>
      <c r="C570" t="s">
        <v>82</v>
      </c>
      <c r="D570">
        <v>123552</v>
      </c>
      <c r="E570">
        <v>294.26</v>
      </c>
      <c r="F570" s="1">
        <v>45224</v>
      </c>
      <c r="G570" t="s">
        <v>48</v>
      </c>
      <c r="H570" t="s">
        <v>12</v>
      </c>
    </row>
    <row r="571" spans="1:8" x14ac:dyDescent="0.25">
      <c r="A571" t="str">
        <f t="shared" si="11"/>
        <v>99</v>
      </c>
      <c r="B571" t="str">
        <f>"05132"</f>
        <v>05132</v>
      </c>
      <c r="C571" t="s">
        <v>173</v>
      </c>
      <c r="D571">
        <v>123553</v>
      </c>
      <c r="E571">
        <v>20605.5</v>
      </c>
      <c r="F571" s="1">
        <v>45224</v>
      </c>
      <c r="G571" t="s">
        <v>48</v>
      </c>
      <c r="H571" t="s">
        <v>12</v>
      </c>
    </row>
    <row r="572" spans="1:8" x14ac:dyDescent="0.25">
      <c r="A572" t="str">
        <f t="shared" si="11"/>
        <v>99</v>
      </c>
      <c r="B572" t="str">
        <f>"05282"</f>
        <v>05282</v>
      </c>
      <c r="C572" t="s">
        <v>174</v>
      </c>
      <c r="D572">
        <v>123554</v>
      </c>
      <c r="E572">
        <v>25</v>
      </c>
      <c r="F572" s="1">
        <v>45224</v>
      </c>
      <c r="G572" t="s">
        <v>48</v>
      </c>
      <c r="H572" t="s">
        <v>12</v>
      </c>
    </row>
    <row r="573" spans="1:8" x14ac:dyDescent="0.25">
      <c r="A573" t="str">
        <f t="shared" si="11"/>
        <v>99</v>
      </c>
      <c r="B573" t="str">
        <f>"03941"</f>
        <v>03941</v>
      </c>
      <c r="C573" t="s">
        <v>175</v>
      </c>
      <c r="D573">
        <v>123555</v>
      </c>
      <c r="E573">
        <v>400</v>
      </c>
      <c r="F573" s="1">
        <v>45224</v>
      </c>
      <c r="G573" t="s">
        <v>48</v>
      </c>
      <c r="H573" t="s">
        <v>12</v>
      </c>
    </row>
    <row r="574" spans="1:8" x14ac:dyDescent="0.25">
      <c r="A574" t="str">
        <f t="shared" si="11"/>
        <v>99</v>
      </c>
      <c r="B574" t="str">
        <f>"03974"</f>
        <v>03974</v>
      </c>
      <c r="C574" t="s">
        <v>176</v>
      </c>
      <c r="D574">
        <v>123556</v>
      </c>
      <c r="E574">
        <v>1665.75</v>
      </c>
      <c r="F574" s="1">
        <v>45224</v>
      </c>
      <c r="G574" t="s">
        <v>48</v>
      </c>
      <c r="H574" t="s">
        <v>12</v>
      </c>
    </row>
    <row r="575" spans="1:8" x14ac:dyDescent="0.25">
      <c r="A575" t="str">
        <f t="shared" si="11"/>
        <v>99</v>
      </c>
      <c r="B575" t="str">
        <f>"05172"</f>
        <v>05172</v>
      </c>
      <c r="C575" t="s">
        <v>89</v>
      </c>
      <c r="D575">
        <v>123557</v>
      </c>
      <c r="E575">
        <v>908.74</v>
      </c>
      <c r="F575" s="1">
        <v>45224</v>
      </c>
      <c r="G575" t="s">
        <v>48</v>
      </c>
      <c r="H575" t="s">
        <v>12</v>
      </c>
    </row>
    <row r="576" spans="1:8" x14ac:dyDescent="0.25">
      <c r="A576" t="str">
        <f t="shared" si="11"/>
        <v>99</v>
      </c>
      <c r="B576" t="str">
        <f>"03734"</f>
        <v>03734</v>
      </c>
      <c r="C576" t="s">
        <v>177</v>
      </c>
      <c r="D576">
        <v>123558</v>
      </c>
      <c r="E576">
        <v>25</v>
      </c>
      <c r="F576" s="1">
        <v>45224</v>
      </c>
      <c r="G576" t="s">
        <v>48</v>
      </c>
      <c r="H576" t="s">
        <v>12</v>
      </c>
    </row>
    <row r="577" spans="1:8" x14ac:dyDescent="0.25">
      <c r="A577" t="str">
        <f t="shared" si="11"/>
        <v>99</v>
      </c>
      <c r="B577" t="str">
        <f>"05142"</f>
        <v>05142</v>
      </c>
      <c r="C577" t="s">
        <v>92</v>
      </c>
      <c r="D577">
        <v>123559</v>
      </c>
      <c r="E577">
        <v>167.47</v>
      </c>
      <c r="F577" s="1">
        <v>45224</v>
      </c>
      <c r="G577" t="s">
        <v>48</v>
      </c>
      <c r="H577" t="s">
        <v>12</v>
      </c>
    </row>
    <row r="578" spans="1:8" x14ac:dyDescent="0.25">
      <c r="A578" t="str">
        <f t="shared" ref="A578:A641" si="12">"99"</f>
        <v>99</v>
      </c>
      <c r="B578" t="str">
        <f>"02536"</f>
        <v>02536</v>
      </c>
      <c r="C578" t="s">
        <v>96</v>
      </c>
      <c r="D578">
        <v>123560</v>
      </c>
      <c r="E578">
        <v>214.86</v>
      </c>
      <c r="F578" s="1">
        <v>45224</v>
      </c>
      <c r="G578" t="s">
        <v>48</v>
      </c>
      <c r="H578" t="s">
        <v>12</v>
      </c>
    </row>
    <row r="579" spans="1:8" x14ac:dyDescent="0.25">
      <c r="A579" t="str">
        <f t="shared" si="12"/>
        <v>99</v>
      </c>
      <c r="B579" t="str">
        <f>"04245"</f>
        <v>04245</v>
      </c>
      <c r="C579" t="s">
        <v>178</v>
      </c>
      <c r="D579">
        <v>123561</v>
      </c>
      <c r="E579">
        <v>900</v>
      </c>
      <c r="F579" s="1">
        <v>45224</v>
      </c>
      <c r="G579" t="s">
        <v>48</v>
      </c>
      <c r="H579" t="s">
        <v>12</v>
      </c>
    </row>
    <row r="580" spans="1:8" x14ac:dyDescent="0.25">
      <c r="A580" t="str">
        <f t="shared" si="12"/>
        <v>99</v>
      </c>
      <c r="B580" t="str">
        <f>"00771"</f>
        <v>00771</v>
      </c>
      <c r="C580" t="s">
        <v>179</v>
      </c>
      <c r="D580">
        <v>123562</v>
      </c>
      <c r="E580">
        <v>500</v>
      </c>
      <c r="F580" s="1">
        <v>45224</v>
      </c>
      <c r="G580" t="s">
        <v>48</v>
      </c>
      <c r="H580" t="s">
        <v>12</v>
      </c>
    </row>
    <row r="581" spans="1:8" x14ac:dyDescent="0.25">
      <c r="A581" t="str">
        <f t="shared" si="12"/>
        <v>99</v>
      </c>
      <c r="B581" t="str">
        <f>"04760"</f>
        <v>04760</v>
      </c>
      <c r="C581" t="s">
        <v>180</v>
      </c>
      <c r="D581">
        <v>123563</v>
      </c>
      <c r="E581">
        <v>890.38</v>
      </c>
      <c r="F581" s="1">
        <v>45224</v>
      </c>
      <c r="G581" t="s">
        <v>48</v>
      </c>
      <c r="H581" t="s">
        <v>12</v>
      </c>
    </row>
    <row r="582" spans="1:8" x14ac:dyDescent="0.25">
      <c r="A582" t="str">
        <f t="shared" si="12"/>
        <v>99</v>
      </c>
      <c r="B582" t="str">
        <f>"00437"</f>
        <v>00437</v>
      </c>
      <c r="C582" t="s">
        <v>99</v>
      </c>
      <c r="D582">
        <v>123564</v>
      </c>
      <c r="E582">
        <v>161.63999999999999</v>
      </c>
      <c r="F582" s="1">
        <v>45224</v>
      </c>
      <c r="G582" t="s">
        <v>48</v>
      </c>
      <c r="H582" t="s">
        <v>12</v>
      </c>
    </row>
    <row r="583" spans="1:8" x14ac:dyDescent="0.25">
      <c r="A583" t="str">
        <f t="shared" si="12"/>
        <v>99</v>
      </c>
      <c r="B583" t="str">
        <f>"05438"</f>
        <v>05438</v>
      </c>
      <c r="C583" t="s">
        <v>181</v>
      </c>
      <c r="D583">
        <v>123565</v>
      </c>
      <c r="E583">
        <v>973</v>
      </c>
      <c r="F583" s="1">
        <v>45224</v>
      </c>
      <c r="G583" t="s">
        <v>48</v>
      </c>
      <c r="H583" t="s">
        <v>12</v>
      </c>
    </row>
    <row r="584" spans="1:8" x14ac:dyDescent="0.25">
      <c r="A584" t="str">
        <f t="shared" si="12"/>
        <v>99</v>
      </c>
      <c r="B584" t="str">
        <f>"05038"</f>
        <v>05038</v>
      </c>
      <c r="C584" t="s">
        <v>182</v>
      </c>
      <c r="D584">
        <v>123566</v>
      </c>
      <c r="E584">
        <v>850</v>
      </c>
      <c r="F584" s="1">
        <v>45224</v>
      </c>
      <c r="G584" t="s">
        <v>48</v>
      </c>
      <c r="H584" t="s">
        <v>12</v>
      </c>
    </row>
    <row r="585" spans="1:8" x14ac:dyDescent="0.25">
      <c r="A585" t="str">
        <f t="shared" si="12"/>
        <v>99</v>
      </c>
      <c r="B585" t="str">
        <f>"1"</f>
        <v>1</v>
      </c>
      <c r="C585" t="s">
        <v>183</v>
      </c>
      <c r="D585">
        <v>123567</v>
      </c>
      <c r="E585">
        <v>86.96</v>
      </c>
      <c r="F585" s="1">
        <v>45224</v>
      </c>
      <c r="G585" t="s">
        <v>48</v>
      </c>
      <c r="H585" t="s">
        <v>12</v>
      </c>
    </row>
    <row r="586" spans="1:8" x14ac:dyDescent="0.25">
      <c r="A586" t="str">
        <f t="shared" si="12"/>
        <v>99</v>
      </c>
      <c r="B586" t="str">
        <f>"03717"</f>
        <v>03717</v>
      </c>
      <c r="C586" t="s">
        <v>184</v>
      </c>
      <c r="D586">
        <v>123568</v>
      </c>
      <c r="E586">
        <v>546</v>
      </c>
      <c r="F586" s="1">
        <v>45224</v>
      </c>
      <c r="G586" t="s">
        <v>48</v>
      </c>
      <c r="H586" t="s">
        <v>12</v>
      </c>
    </row>
    <row r="587" spans="1:8" x14ac:dyDescent="0.25">
      <c r="A587" t="str">
        <f t="shared" si="12"/>
        <v>99</v>
      </c>
      <c r="B587" t="str">
        <f>"04316"</f>
        <v>04316</v>
      </c>
      <c r="C587" t="s">
        <v>105</v>
      </c>
      <c r="D587">
        <v>123569</v>
      </c>
      <c r="E587">
        <v>629.74</v>
      </c>
      <c r="F587" s="1">
        <v>45224</v>
      </c>
      <c r="G587" t="s">
        <v>48</v>
      </c>
      <c r="H587" t="s">
        <v>12</v>
      </c>
    </row>
    <row r="588" spans="1:8" x14ac:dyDescent="0.25">
      <c r="A588" t="str">
        <f t="shared" si="12"/>
        <v>99</v>
      </c>
      <c r="B588" t="str">
        <f>"04808"</f>
        <v>04808</v>
      </c>
      <c r="C588" t="s">
        <v>185</v>
      </c>
      <c r="D588">
        <v>123570</v>
      </c>
      <c r="E588">
        <v>920.26</v>
      </c>
      <c r="F588" s="1">
        <v>45224</v>
      </c>
      <c r="G588" t="s">
        <v>48</v>
      </c>
      <c r="H588" t="s">
        <v>12</v>
      </c>
    </row>
    <row r="589" spans="1:8" x14ac:dyDescent="0.25">
      <c r="A589" t="str">
        <f t="shared" si="12"/>
        <v>99</v>
      </c>
      <c r="B589" t="str">
        <f>"00936"</f>
        <v>00936</v>
      </c>
      <c r="C589" t="s">
        <v>186</v>
      </c>
      <c r="D589">
        <v>123571</v>
      </c>
      <c r="E589">
        <v>70.87</v>
      </c>
      <c r="F589" s="1">
        <v>45224</v>
      </c>
      <c r="G589" t="s">
        <v>48</v>
      </c>
      <c r="H589" t="s">
        <v>12</v>
      </c>
    </row>
    <row r="590" spans="1:8" x14ac:dyDescent="0.25">
      <c r="A590" t="str">
        <f t="shared" si="12"/>
        <v>99</v>
      </c>
      <c r="B590" t="str">
        <f>"05218"</f>
        <v>05218</v>
      </c>
      <c r="C590" t="s">
        <v>187</v>
      </c>
      <c r="D590">
        <v>123572</v>
      </c>
      <c r="E590">
        <v>365</v>
      </c>
      <c r="F590" s="1">
        <v>45224</v>
      </c>
      <c r="G590" t="s">
        <v>48</v>
      </c>
      <c r="H590" t="s">
        <v>12</v>
      </c>
    </row>
    <row r="591" spans="1:8" x14ac:dyDescent="0.25">
      <c r="A591" t="str">
        <f t="shared" si="12"/>
        <v>99</v>
      </c>
      <c r="B591" t="str">
        <f>"03237"</f>
        <v>03237</v>
      </c>
      <c r="C591" t="s">
        <v>188</v>
      </c>
      <c r="D591">
        <v>123573</v>
      </c>
      <c r="E591">
        <v>244.2</v>
      </c>
      <c r="F591" s="1">
        <v>45224</v>
      </c>
      <c r="G591" t="s">
        <v>48</v>
      </c>
      <c r="H591" t="s">
        <v>12</v>
      </c>
    </row>
    <row r="592" spans="1:8" x14ac:dyDescent="0.25">
      <c r="A592" t="str">
        <f t="shared" si="12"/>
        <v>99</v>
      </c>
      <c r="B592" t="str">
        <f>"01629"</f>
        <v>01629</v>
      </c>
      <c r="C592" t="s">
        <v>189</v>
      </c>
      <c r="D592">
        <v>123574</v>
      </c>
      <c r="E592">
        <v>625.37</v>
      </c>
      <c r="F592" s="1">
        <v>45224</v>
      </c>
      <c r="G592" t="s">
        <v>48</v>
      </c>
      <c r="H592" t="s">
        <v>12</v>
      </c>
    </row>
    <row r="593" spans="1:8" x14ac:dyDescent="0.25">
      <c r="A593" t="str">
        <f t="shared" si="12"/>
        <v>99</v>
      </c>
      <c r="B593" t="str">
        <f>"01049"</f>
        <v>01049</v>
      </c>
      <c r="C593" t="s">
        <v>190</v>
      </c>
      <c r="D593">
        <v>123575</v>
      </c>
      <c r="E593">
        <v>610</v>
      </c>
      <c r="F593" s="1">
        <v>45224</v>
      </c>
      <c r="G593" t="s">
        <v>48</v>
      </c>
      <c r="H593" t="s">
        <v>12</v>
      </c>
    </row>
    <row r="594" spans="1:8" x14ac:dyDescent="0.25">
      <c r="A594" t="str">
        <f t="shared" si="12"/>
        <v>99</v>
      </c>
      <c r="B594" t="str">
        <f>"03883"</f>
        <v>03883</v>
      </c>
      <c r="C594" t="s">
        <v>191</v>
      </c>
      <c r="D594">
        <v>123576</v>
      </c>
      <c r="E594">
        <v>799.99</v>
      </c>
      <c r="F594" s="1">
        <v>45224</v>
      </c>
      <c r="G594" t="s">
        <v>48</v>
      </c>
      <c r="H594" t="s">
        <v>12</v>
      </c>
    </row>
    <row r="595" spans="1:8" x14ac:dyDescent="0.25">
      <c r="A595" t="str">
        <f t="shared" si="12"/>
        <v>99</v>
      </c>
      <c r="B595" t="str">
        <f>"00336"</f>
        <v>00336</v>
      </c>
      <c r="C595" t="s">
        <v>116</v>
      </c>
      <c r="D595">
        <v>123577</v>
      </c>
      <c r="E595">
        <v>105</v>
      </c>
      <c r="F595" s="1">
        <v>45224</v>
      </c>
      <c r="G595" t="s">
        <v>48</v>
      </c>
      <c r="H595" t="s">
        <v>12</v>
      </c>
    </row>
    <row r="596" spans="1:8" x14ac:dyDescent="0.25">
      <c r="A596" t="str">
        <f t="shared" si="12"/>
        <v>99</v>
      </c>
      <c r="B596" t="str">
        <f>"01192"</f>
        <v>01192</v>
      </c>
      <c r="C596" t="s">
        <v>192</v>
      </c>
      <c r="D596">
        <v>123578</v>
      </c>
      <c r="E596">
        <v>864.14</v>
      </c>
      <c r="F596" s="1">
        <v>45224</v>
      </c>
      <c r="G596" t="s">
        <v>48</v>
      </c>
      <c r="H596" t="s">
        <v>12</v>
      </c>
    </row>
    <row r="597" spans="1:8" x14ac:dyDescent="0.25">
      <c r="A597" t="str">
        <f t="shared" si="12"/>
        <v>99</v>
      </c>
      <c r="B597" t="str">
        <f>"05361"</f>
        <v>05361</v>
      </c>
      <c r="C597" t="s">
        <v>193</v>
      </c>
      <c r="D597">
        <v>123579</v>
      </c>
      <c r="E597">
        <v>79</v>
      </c>
      <c r="F597" s="1">
        <v>45224</v>
      </c>
      <c r="G597" t="s">
        <v>48</v>
      </c>
      <c r="H597" t="s">
        <v>12</v>
      </c>
    </row>
    <row r="598" spans="1:8" x14ac:dyDescent="0.25">
      <c r="A598" t="str">
        <f t="shared" si="12"/>
        <v>99</v>
      </c>
      <c r="B598" t="str">
        <f>"04582"</f>
        <v>04582</v>
      </c>
      <c r="C598" t="s">
        <v>194</v>
      </c>
      <c r="D598">
        <v>123580</v>
      </c>
      <c r="E598">
        <v>32.119999999999997</v>
      </c>
      <c r="F598" s="1">
        <v>45224</v>
      </c>
      <c r="G598" t="s">
        <v>48</v>
      </c>
      <c r="H598" t="s">
        <v>12</v>
      </c>
    </row>
    <row r="599" spans="1:8" x14ac:dyDescent="0.25">
      <c r="A599" t="str">
        <f t="shared" si="12"/>
        <v>99</v>
      </c>
      <c r="B599" t="str">
        <f>"03408"</f>
        <v>03408</v>
      </c>
      <c r="C599" t="s">
        <v>195</v>
      </c>
      <c r="D599">
        <v>123581</v>
      </c>
      <c r="E599">
        <v>450</v>
      </c>
      <c r="F599" s="1">
        <v>45224</v>
      </c>
      <c r="G599" t="s">
        <v>48</v>
      </c>
      <c r="H599" t="s">
        <v>12</v>
      </c>
    </row>
    <row r="600" spans="1:8" x14ac:dyDescent="0.25">
      <c r="A600" t="str">
        <f t="shared" si="12"/>
        <v>99</v>
      </c>
      <c r="B600" t="str">
        <f>"00969"</f>
        <v>00969</v>
      </c>
      <c r="C600" t="s">
        <v>46</v>
      </c>
      <c r="D600">
        <v>123582</v>
      </c>
      <c r="E600">
        <v>8795.6299999999992</v>
      </c>
      <c r="F600" s="1">
        <v>45224</v>
      </c>
      <c r="G600" t="s">
        <v>48</v>
      </c>
      <c r="H600" t="s">
        <v>12</v>
      </c>
    </row>
    <row r="601" spans="1:8" x14ac:dyDescent="0.25">
      <c r="A601" t="str">
        <f t="shared" si="12"/>
        <v>99</v>
      </c>
      <c r="B601" t="str">
        <f>"04749"</f>
        <v>04749</v>
      </c>
      <c r="C601" t="s">
        <v>196</v>
      </c>
      <c r="D601">
        <v>123583</v>
      </c>
      <c r="E601">
        <v>525</v>
      </c>
      <c r="F601" s="1">
        <v>45224</v>
      </c>
      <c r="G601" t="s">
        <v>48</v>
      </c>
      <c r="H601" t="s">
        <v>12</v>
      </c>
    </row>
    <row r="602" spans="1:8" x14ac:dyDescent="0.25">
      <c r="A602" t="str">
        <f t="shared" si="12"/>
        <v>99</v>
      </c>
      <c r="B602" t="str">
        <f>"03018"</f>
        <v>03018</v>
      </c>
      <c r="C602" t="s">
        <v>122</v>
      </c>
      <c r="D602">
        <v>123584</v>
      </c>
      <c r="E602">
        <v>2052.9</v>
      </c>
      <c r="F602" s="1">
        <v>45224</v>
      </c>
      <c r="G602" t="s">
        <v>48</v>
      </c>
      <c r="H602" t="s">
        <v>12</v>
      </c>
    </row>
    <row r="603" spans="1:8" x14ac:dyDescent="0.25">
      <c r="A603" t="str">
        <f t="shared" si="12"/>
        <v>99</v>
      </c>
      <c r="B603" t="str">
        <f>"04016"</f>
        <v>04016</v>
      </c>
      <c r="C603" t="s">
        <v>197</v>
      </c>
      <c r="D603">
        <v>123585</v>
      </c>
      <c r="E603">
        <v>1760.96</v>
      </c>
      <c r="F603" s="1">
        <v>45224</v>
      </c>
      <c r="G603" t="s">
        <v>48</v>
      </c>
      <c r="H603" t="s">
        <v>12</v>
      </c>
    </row>
    <row r="604" spans="1:8" x14ac:dyDescent="0.25">
      <c r="A604" t="str">
        <f t="shared" si="12"/>
        <v>99</v>
      </c>
      <c r="B604" t="str">
        <f>"00040"</f>
        <v>00040</v>
      </c>
      <c r="C604" t="s">
        <v>198</v>
      </c>
      <c r="D604">
        <v>123586</v>
      </c>
      <c r="E604">
        <v>4627.7</v>
      </c>
      <c r="F604" s="1">
        <v>45224</v>
      </c>
      <c r="G604" t="s">
        <v>48</v>
      </c>
      <c r="H604" t="s">
        <v>12</v>
      </c>
    </row>
    <row r="605" spans="1:8" x14ac:dyDescent="0.25">
      <c r="A605" t="str">
        <f t="shared" si="12"/>
        <v>99</v>
      </c>
      <c r="B605" t="str">
        <f>"04658"</f>
        <v>04658</v>
      </c>
      <c r="C605" t="s">
        <v>199</v>
      </c>
      <c r="D605">
        <v>123587</v>
      </c>
      <c r="E605">
        <v>1234.5</v>
      </c>
      <c r="F605" s="1">
        <v>45224</v>
      </c>
      <c r="G605" t="s">
        <v>48</v>
      </c>
      <c r="H605" t="s">
        <v>12</v>
      </c>
    </row>
    <row r="606" spans="1:8" x14ac:dyDescent="0.25">
      <c r="A606" t="str">
        <f t="shared" si="12"/>
        <v>99</v>
      </c>
      <c r="B606" t="str">
        <f>"03195"</f>
        <v>03195</v>
      </c>
      <c r="C606" t="s">
        <v>200</v>
      </c>
      <c r="D606">
        <v>123588</v>
      </c>
      <c r="E606">
        <v>12399.02</v>
      </c>
      <c r="F606" s="1">
        <v>45224</v>
      </c>
      <c r="G606" t="s">
        <v>48</v>
      </c>
      <c r="H606" t="s">
        <v>12</v>
      </c>
    </row>
    <row r="607" spans="1:8" x14ac:dyDescent="0.25">
      <c r="A607" t="str">
        <f t="shared" si="12"/>
        <v>99</v>
      </c>
      <c r="B607" t="str">
        <f>"05168"</f>
        <v>05168</v>
      </c>
      <c r="C607" t="s">
        <v>128</v>
      </c>
      <c r="D607">
        <v>123589</v>
      </c>
      <c r="E607">
        <v>4500</v>
      </c>
      <c r="F607" s="1">
        <v>45224</v>
      </c>
      <c r="G607" t="s">
        <v>48</v>
      </c>
      <c r="H607" t="s">
        <v>12</v>
      </c>
    </row>
    <row r="608" spans="1:8" x14ac:dyDescent="0.25">
      <c r="A608" t="str">
        <f t="shared" si="12"/>
        <v>99</v>
      </c>
      <c r="B608" t="str">
        <f>"05024"</f>
        <v>05024</v>
      </c>
      <c r="C608" t="s">
        <v>201</v>
      </c>
      <c r="D608">
        <v>123590</v>
      </c>
      <c r="E608">
        <v>6341</v>
      </c>
      <c r="F608" s="1">
        <v>45224</v>
      </c>
      <c r="G608" t="s">
        <v>48</v>
      </c>
      <c r="H608" t="s">
        <v>12</v>
      </c>
    </row>
    <row r="609" spans="1:8" x14ac:dyDescent="0.25">
      <c r="A609" t="str">
        <f t="shared" si="12"/>
        <v>99</v>
      </c>
      <c r="B609" t="str">
        <f>"05211"</f>
        <v>05211</v>
      </c>
      <c r="C609" t="s">
        <v>202</v>
      </c>
      <c r="D609">
        <v>123591</v>
      </c>
      <c r="E609">
        <v>12732</v>
      </c>
      <c r="F609" s="1">
        <v>45224</v>
      </c>
      <c r="G609" t="s">
        <v>48</v>
      </c>
      <c r="H609" t="s">
        <v>12</v>
      </c>
    </row>
    <row r="610" spans="1:8" x14ac:dyDescent="0.25">
      <c r="A610" t="str">
        <f t="shared" si="12"/>
        <v>99</v>
      </c>
      <c r="B610" t="str">
        <f>"00319"</f>
        <v>00319</v>
      </c>
      <c r="C610" t="s">
        <v>203</v>
      </c>
      <c r="D610">
        <v>123592</v>
      </c>
      <c r="E610">
        <v>16911</v>
      </c>
      <c r="F610" s="1">
        <v>45224</v>
      </c>
      <c r="G610" t="s">
        <v>48</v>
      </c>
      <c r="H610" t="s">
        <v>12</v>
      </c>
    </row>
    <row r="611" spans="1:8" x14ac:dyDescent="0.25">
      <c r="A611" t="str">
        <f t="shared" si="12"/>
        <v>99</v>
      </c>
      <c r="B611" t="str">
        <f>"01241"</f>
        <v>01241</v>
      </c>
      <c r="C611" t="s">
        <v>204</v>
      </c>
      <c r="D611">
        <v>123593</v>
      </c>
      <c r="E611">
        <v>8652.68</v>
      </c>
      <c r="F611" s="1">
        <v>45224</v>
      </c>
      <c r="G611" t="s">
        <v>48</v>
      </c>
      <c r="H611" t="s">
        <v>12</v>
      </c>
    </row>
    <row r="612" spans="1:8" x14ac:dyDescent="0.25">
      <c r="A612" t="str">
        <f t="shared" si="12"/>
        <v>99</v>
      </c>
      <c r="B612" t="str">
        <f>"02826"</f>
        <v>02826</v>
      </c>
      <c r="C612" t="s">
        <v>205</v>
      </c>
      <c r="D612">
        <v>123594</v>
      </c>
      <c r="E612">
        <v>39800</v>
      </c>
      <c r="F612" s="1">
        <v>45224</v>
      </c>
      <c r="G612" t="s">
        <v>48</v>
      </c>
      <c r="H612" t="s">
        <v>12</v>
      </c>
    </row>
    <row r="613" spans="1:8" x14ac:dyDescent="0.25">
      <c r="A613" t="str">
        <f t="shared" si="12"/>
        <v>99</v>
      </c>
      <c r="B613" t="str">
        <f>"03878"</f>
        <v>03878</v>
      </c>
      <c r="C613" t="s">
        <v>206</v>
      </c>
      <c r="D613">
        <v>123595</v>
      </c>
      <c r="E613">
        <v>1029.01</v>
      </c>
      <c r="F613" s="1">
        <v>45224</v>
      </c>
      <c r="G613" t="s">
        <v>48</v>
      </c>
      <c r="H613" t="s">
        <v>12</v>
      </c>
    </row>
    <row r="614" spans="1:8" x14ac:dyDescent="0.25">
      <c r="A614" t="str">
        <f t="shared" si="12"/>
        <v>99</v>
      </c>
      <c r="B614" t="str">
        <f>"05034"</f>
        <v>05034</v>
      </c>
      <c r="C614" t="s">
        <v>207</v>
      </c>
      <c r="D614">
        <v>123596</v>
      </c>
      <c r="E614">
        <v>1500</v>
      </c>
      <c r="F614" s="1">
        <v>45224</v>
      </c>
      <c r="G614" t="s">
        <v>48</v>
      </c>
      <c r="H614" t="s">
        <v>12</v>
      </c>
    </row>
    <row r="615" spans="1:8" x14ac:dyDescent="0.25">
      <c r="A615" t="str">
        <f t="shared" si="12"/>
        <v>99</v>
      </c>
      <c r="B615" t="str">
        <f>"03938"</f>
        <v>03938</v>
      </c>
      <c r="C615" t="s">
        <v>208</v>
      </c>
      <c r="D615">
        <v>123597</v>
      </c>
      <c r="E615">
        <v>6300.91</v>
      </c>
      <c r="F615" s="1">
        <v>45224</v>
      </c>
      <c r="G615" t="s">
        <v>48</v>
      </c>
      <c r="H615" t="s">
        <v>12</v>
      </c>
    </row>
    <row r="616" spans="1:8" x14ac:dyDescent="0.25">
      <c r="A616" t="str">
        <f t="shared" si="12"/>
        <v>99</v>
      </c>
      <c r="B616" t="str">
        <f>"02405"</f>
        <v>02405</v>
      </c>
      <c r="C616" t="s">
        <v>131</v>
      </c>
      <c r="D616">
        <v>123598</v>
      </c>
      <c r="E616">
        <v>2790.06</v>
      </c>
      <c r="F616" s="1">
        <v>45224</v>
      </c>
      <c r="G616" t="s">
        <v>48</v>
      </c>
      <c r="H616" t="s">
        <v>12</v>
      </c>
    </row>
    <row r="617" spans="1:8" x14ac:dyDescent="0.25">
      <c r="A617" t="str">
        <f t="shared" si="12"/>
        <v>99</v>
      </c>
      <c r="B617" t="str">
        <f>"05310"</f>
        <v>05310</v>
      </c>
      <c r="C617" t="s">
        <v>209</v>
      </c>
      <c r="D617">
        <v>123599</v>
      </c>
      <c r="E617">
        <v>3500</v>
      </c>
      <c r="F617" s="1">
        <v>45224</v>
      </c>
      <c r="G617" t="s">
        <v>48</v>
      </c>
      <c r="H617" t="s">
        <v>12</v>
      </c>
    </row>
    <row r="618" spans="1:8" x14ac:dyDescent="0.25">
      <c r="A618" t="str">
        <f t="shared" si="12"/>
        <v>99</v>
      </c>
      <c r="B618" t="str">
        <f>"00501"</f>
        <v>00501</v>
      </c>
      <c r="C618" t="s">
        <v>78</v>
      </c>
      <c r="D618">
        <v>123600</v>
      </c>
      <c r="E618">
        <v>2533.09</v>
      </c>
      <c r="F618" s="1">
        <v>45224</v>
      </c>
      <c r="G618" t="s">
        <v>48</v>
      </c>
      <c r="H618" t="s">
        <v>12</v>
      </c>
    </row>
    <row r="619" spans="1:8" x14ac:dyDescent="0.25">
      <c r="A619" t="str">
        <f t="shared" si="12"/>
        <v>99</v>
      </c>
      <c r="B619" t="str">
        <f>"00508"</f>
        <v>00508</v>
      </c>
      <c r="C619" t="s">
        <v>210</v>
      </c>
      <c r="D619">
        <v>123601</v>
      </c>
      <c r="E619">
        <v>1760.4</v>
      </c>
      <c r="F619" s="1">
        <v>45224</v>
      </c>
      <c r="G619" t="s">
        <v>48</v>
      </c>
      <c r="H619" t="s">
        <v>12</v>
      </c>
    </row>
    <row r="620" spans="1:8" x14ac:dyDescent="0.25">
      <c r="A620" t="str">
        <f t="shared" si="12"/>
        <v>99</v>
      </c>
      <c r="B620" t="str">
        <f>"02720"</f>
        <v>02720</v>
      </c>
      <c r="C620" t="s">
        <v>133</v>
      </c>
      <c r="D620">
        <v>123602</v>
      </c>
      <c r="E620">
        <v>2450</v>
      </c>
      <c r="F620" s="1">
        <v>45224</v>
      </c>
      <c r="G620" t="s">
        <v>48</v>
      </c>
      <c r="H620" t="s">
        <v>12</v>
      </c>
    </row>
    <row r="621" spans="1:8" x14ac:dyDescent="0.25">
      <c r="A621" t="str">
        <f t="shared" si="12"/>
        <v>99</v>
      </c>
      <c r="B621" t="str">
        <f>"00460"</f>
        <v>00460</v>
      </c>
      <c r="C621" t="s">
        <v>211</v>
      </c>
      <c r="D621">
        <v>123603</v>
      </c>
      <c r="E621">
        <v>65309.69</v>
      </c>
      <c r="F621" s="1">
        <v>45224</v>
      </c>
      <c r="G621" t="s">
        <v>48</v>
      </c>
      <c r="H621" t="s">
        <v>12</v>
      </c>
    </row>
    <row r="622" spans="1:8" x14ac:dyDescent="0.25">
      <c r="A622" t="str">
        <f t="shared" si="12"/>
        <v>99</v>
      </c>
      <c r="B622" t="str">
        <f>"04331"</f>
        <v>04331</v>
      </c>
      <c r="C622" t="s">
        <v>86</v>
      </c>
      <c r="D622">
        <v>123604</v>
      </c>
      <c r="E622">
        <v>4520</v>
      </c>
      <c r="F622" s="1">
        <v>45224</v>
      </c>
      <c r="G622" t="s">
        <v>48</v>
      </c>
      <c r="H622" t="s">
        <v>12</v>
      </c>
    </row>
    <row r="623" spans="1:8" x14ac:dyDescent="0.25">
      <c r="A623" t="str">
        <f t="shared" si="12"/>
        <v>99</v>
      </c>
      <c r="B623" t="str">
        <f>"02789"</f>
        <v>02789</v>
      </c>
      <c r="C623" t="s">
        <v>212</v>
      </c>
      <c r="D623">
        <v>123605</v>
      </c>
      <c r="E623">
        <v>8567</v>
      </c>
      <c r="F623" s="1">
        <v>45224</v>
      </c>
      <c r="G623" t="s">
        <v>48</v>
      </c>
      <c r="H623" t="s">
        <v>12</v>
      </c>
    </row>
    <row r="624" spans="1:8" x14ac:dyDescent="0.25">
      <c r="A624" t="str">
        <f t="shared" si="12"/>
        <v>99</v>
      </c>
      <c r="B624" t="str">
        <f>"03919"</f>
        <v>03919</v>
      </c>
      <c r="C624" t="s">
        <v>213</v>
      </c>
      <c r="D624">
        <v>123606</v>
      </c>
      <c r="E624">
        <v>19084.23</v>
      </c>
      <c r="F624" s="1">
        <v>45224</v>
      </c>
      <c r="G624" t="s">
        <v>48</v>
      </c>
      <c r="H624" t="s">
        <v>12</v>
      </c>
    </row>
    <row r="625" spans="1:8" x14ac:dyDescent="0.25">
      <c r="A625" t="str">
        <f t="shared" si="12"/>
        <v>99</v>
      </c>
      <c r="B625" t="str">
        <f>"02791"</f>
        <v>02791</v>
      </c>
      <c r="C625" t="s">
        <v>214</v>
      </c>
      <c r="D625">
        <v>123607</v>
      </c>
      <c r="E625">
        <v>16258</v>
      </c>
      <c r="F625" s="1">
        <v>45224</v>
      </c>
      <c r="G625" t="s">
        <v>48</v>
      </c>
      <c r="H625" t="s">
        <v>12</v>
      </c>
    </row>
    <row r="626" spans="1:8" x14ac:dyDescent="0.25">
      <c r="A626" t="str">
        <f t="shared" si="12"/>
        <v>99</v>
      </c>
      <c r="B626" t="str">
        <f>"04838"</f>
        <v>04838</v>
      </c>
      <c r="C626" t="s">
        <v>215</v>
      </c>
      <c r="D626">
        <v>123608</v>
      </c>
      <c r="E626">
        <v>2500</v>
      </c>
      <c r="F626" s="1">
        <v>45224</v>
      </c>
      <c r="G626" t="s">
        <v>48</v>
      </c>
      <c r="H626" t="s">
        <v>12</v>
      </c>
    </row>
    <row r="627" spans="1:8" x14ac:dyDescent="0.25">
      <c r="A627" t="str">
        <f t="shared" si="12"/>
        <v>99</v>
      </c>
      <c r="B627" t="str">
        <f>"03329"</f>
        <v>03329</v>
      </c>
      <c r="C627" t="s">
        <v>216</v>
      </c>
      <c r="D627">
        <v>123609</v>
      </c>
      <c r="E627">
        <v>3316</v>
      </c>
      <c r="F627" s="1">
        <v>45224</v>
      </c>
      <c r="G627" t="s">
        <v>48</v>
      </c>
      <c r="H627" t="s">
        <v>12</v>
      </c>
    </row>
    <row r="628" spans="1:8" x14ac:dyDescent="0.25">
      <c r="A628" t="str">
        <f t="shared" si="12"/>
        <v>99</v>
      </c>
      <c r="B628" t="str">
        <f>"04123"</f>
        <v>04123</v>
      </c>
      <c r="C628" t="s">
        <v>217</v>
      </c>
      <c r="D628">
        <v>123610</v>
      </c>
      <c r="E628">
        <v>2926</v>
      </c>
      <c r="F628" s="1">
        <v>45224</v>
      </c>
      <c r="G628" t="s">
        <v>48</v>
      </c>
      <c r="H628" t="s">
        <v>12</v>
      </c>
    </row>
    <row r="629" spans="1:8" x14ac:dyDescent="0.25">
      <c r="A629" t="str">
        <f t="shared" si="12"/>
        <v>99</v>
      </c>
      <c r="B629" t="str">
        <f>"05298"</f>
        <v>05298</v>
      </c>
      <c r="C629" t="s">
        <v>218</v>
      </c>
      <c r="D629">
        <v>123611</v>
      </c>
      <c r="E629">
        <v>7077.12</v>
      </c>
      <c r="F629" s="1">
        <v>45224</v>
      </c>
      <c r="G629" t="s">
        <v>48</v>
      </c>
      <c r="H629" t="s">
        <v>12</v>
      </c>
    </row>
    <row r="630" spans="1:8" x14ac:dyDescent="0.25">
      <c r="A630" t="str">
        <f t="shared" si="12"/>
        <v>99</v>
      </c>
      <c r="B630" t="str">
        <f>"04920"</f>
        <v>04920</v>
      </c>
      <c r="C630" t="s">
        <v>219</v>
      </c>
      <c r="D630">
        <v>123612</v>
      </c>
      <c r="E630">
        <v>3324.73</v>
      </c>
      <c r="F630" s="1">
        <v>45224</v>
      </c>
      <c r="G630" t="s">
        <v>48</v>
      </c>
      <c r="H630" t="s">
        <v>12</v>
      </c>
    </row>
    <row r="631" spans="1:8" x14ac:dyDescent="0.25">
      <c r="A631" t="str">
        <f t="shared" si="12"/>
        <v>99</v>
      </c>
      <c r="B631" t="str">
        <f>"00770"</f>
        <v>00770</v>
      </c>
      <c r="C631" t="s">
        <v>220</v>
      </c>
      <c r="D631">
        <v>123613</v>
      </c>
      <c r="E631">
        <v>5828</v>
      </c>
      <c r="F631" s="1">
        <v>45224</v>
      </c>
      <c r="G631" t="s">
        <v>48</v>
      </c>
      <c r="H631" t="s">
        <v>12</v>
      </c>
    </row>
    <row r="632" spans="1:8" x14ac:dyDescent="0.25">
      <c r="A632" t="str">
        <f t="shared" si="12"/>
        <v>99</v>
      </c>
      <c r="B632" t="str">
        <f>"05183"</f>
        <v>05183</v>
      </c>
      <c r="C632" t="s">
        <v>221</v>
      </c>
      <c r="D632">
        <v>123614</v>
      </c>
      <c r="E632">
        <v>38569.629999999997</v>
      </c>
      <c r="F632" s="1">
        <v>45224</v>
      </c>
      <c r="G632" t="s">
        <v>48</v>
      </c>
      <c r="H632" t="s">
        <v>12</v>
      </c>
    </row>
    <row r="633" spans="1:8" x14ac:dyDescent="0.25">
      <c r="A633" t="str">
        <f t="shared" si="12"/>
        <v>99</v>
      </c>
      <c r="B633" t="str">
        <f>"04308"</f>
        <v>04308</v>
      </c>
      <c r="C633" t="s">
        <v>136</v>
      </c>
      <c r="D633">
        <v>123615</v>
      </c>
      <c r="E633">
        <v>2978.62</v>
      </c>
      <c r="F633" s="1">
        <v>45224</v>
      </c>
      <c r="G633" t="s">
        <v>48</v>
      </c>
      <c r="H633" t="s">
        <v>12</v>
      </c>
    </row>
    <row r="634" spans="1:8" x14ac:dyDescent="0.25">
      <c r="A634" t="str">
        <f t="shared" si="12"/>
        <v>99</v>
      </c>
      <c r="B634" t="str">
        <f>"05247"</f>
        <v>05247</v>
      </c>
      <c r="C634" t="s">
        <v>222</v>
      </c>
      <c r="D634">
        <v>123616</v>
      </c>
      <c r="E634">
        <v>1738.43</v>
      </c>
      <c r="F634" s="1">
        <v>45224</v>
      </c>
      <c r="G634" t="s">
        <v>48</v>
      </c>
      <c r="H634" t="s">
        <v>12</v>
      </c>
    </row>
    <row r="635" spans="1:8" x14ac:dyDescent="0.25">
      <c r="A635" t="str">
        <f t="shared" si="12"/>
        <v>99</v>
      </c>
      <c r="B635" t="str">
        <f>"04137"</f>
        <v>04137</v>
      </c>
      <c r="C635" t="s">
        <v>223</v>
      </c>
      <c r="D635">
        <v>123617</v>
      </c>
      <c r="E635">
        <v>5446.84</v>
      </c>
      <c r="F635" s="1">
        <v>45224</v>
      </c>
      <c r="G635" t="s">
        <v>48</v>
      </c>
      <c r="H635" t="s">
        <v>12</v>
      </c>
    </row>
    <row r="636" spans="1:8" x14ac:dyDescent="0.25">
      <c r="A636" t="str">
        <f t="shared" si="12"/>
        <v>99</v>
      </c>
      <c r="B636" t="str">
        <f>"05452"</f>
        <v>05452</v>
      </c>
      <c r="C636" t="s">
        <v>224</v>
      </c>
      <c r="D636">
        <v>123618</v>
      </c>
      <c r="E636">
        <v>5423.41</v>
      </c>
      <c r="F636" s="1">
        <v>45224</v>
      </c>
      <c r="G636" t="s">
        <v>48</v>
      </c>
      <c r="H636" t="s">
        <v>12</v>
      </c>
    </row>
    <row r="637" spans="1:8" x14ac:dyDescent="0.25">
      <c r="A637" t="str">
        <f t="shared" si="12"/>
        <v>99</v>
      </c>
      <c r="B637" t="str">
        <f>"00916"</f>
        <v>00916</v>
      </c>
      <c r="C637" t="s">
        <v>142</v>
      </c>
      <c r="D637">
        <v>123619</v>
      </c>
      <c r="E637">
        <v>2242.79</v>
      </c>
      <c r="F637" s="1">
        <v>45224</v>
      </c>
      <c r="G637" t="s">
        <v>48</v>
      </c>
      <c r="H637" t="s">
        <v>12</v>
      </c>
    </row>
    <row r="638" spans="1:8" x14ac:dyDescent="0.25">
      <c r="A638" t="str">
        <f t="shared" si="12"/>
        <v>99</v>
      </c>
      <c r="B638" t="str">
        <f>"04546"</f>
        <v>04546</v>
      </c>
      <c r="C638" t="s">
        <v>225</v>
      </c>
      <c r="D638">
        <v>123620</v>
      </c>
      <c r="E638">
        <v>17286.68</v>
      </c>
      <c r="F638" s="1">
        <v>45224</v>
      </c>
      <c r="G638" t="s">
        <v>48</v>
      </c>
      <c r="H638" t="s">
        <v>12</v>
      </c>
    </row>
    <row r="639" spans="1:8" x14ac:dyDescent="0.25">
      <c r="A639" t="str">
        <f t="shared" si="12"/>
        <v>99</v>
      </c>
      <c r="B639" t="str">
        <f>"05128"</f>
        <v>05128</v>
      </c>
      <c r="C639" t="s">
        <v>226</v>
      </c>
      <c r="D639">
        <v>123621</v>
      </c>
      <c r="E639">
        <v>15393</v>
      </c>
      <c r="F639" s="1">
        <v>45224</v>
      </c>
      <c r="G639" t="s">
        <v>48</v>
      </c>
      <c r="H639" t="s">
        <v>12</v>
      </c>
    </row>
    <row r="640" spans="1:8" x14ac:dyDescent="0.25">
      <c r="A640" t="str">
        <f t="shared" si="12"/>
        <v>99</v>
      </c>
      <c r="B640" t="str">
        <f>"03687"</f>
        <v>03687</v>
      </c>
      <c r="C640" t="s">
        <v>227</v>
      </c>
      <c r="D640">
        <v>123622</v>
      </c>
      <c r="E640">
        <v>2520</v>
      </c>
      <c r="F640" s="1">
        <v>45224</v>
      </c>
      <c r="G640" t="s">
        <v>48</v>
      </c>
      <c r="H640" t="s">
        <v>12</v>
      </c>
    </row>
    <row r="641" spans="1:8" x14ac:dyDescent="0.25">
      <c r="A641" t="str">
        <f t="shared" si="12"/>
        <v>99</v>
      </c>
      <c r="B641" t="str">
        <f>"04129"</f>
        <v>04129</v>
      </c>
      <c r="C641" t="s">
        <v>228</v>
      </c>
      <c r="D641">
        <v>123623</v>
      </c>
      <c r="E641">
        <v>1481</v>
      </c>
      <c r="F641" s="1">
        <v>45224</v>
      </c>
      <c r="G641" t="s">
        <v>48</v>
      </c>
      <c r="H641" t="s">
        <v>12</v>
      </c>
    </row>
    <row r="642" spans="1:8" x14ac:dyDescent="0.25">
      <c r="A642" t="str">
        <f t="shared" ref="A642:A705" si="13">"99"</f>
        <v>99</v>
      </c>
      <c r="B642" t="str">
        <f>"00062"</f>
        <v>00062</v>
      </c>
      <c r="C642" t="s">
        <v>229</v>
      </c>
      <c r="D642">
        <v>123624</v>
      </c>
      <c r="E642">
        <v>1315.6</v>
      </c>
      <c r="F642" s="1">
        <v>45224</v>
      </c>
      <c r="G642" t="s">
        <v>48</v>
      </c>
      <c r="H642" t="s">
        <v>12</v>
      </c>
    </row>
    <row r="643" spans="1:8" x14ac:dyDescent="0.25">
      <c r="A643" t="str">
        <f t="shared" si="13"/>
        <v>99</v>
      </c>
      <c r="B643" t="str">
        <f>"01089"</f>
        <v>01089</v>
      </c>
      <c r="C643" t="s">
        <v>33</v>
      </c>
      <c r="D643">
        <v>123625</v>
      </c>
      <c r="E643">
        <v>2248</v>
      </c>
      <c r="F643" s="1">
        <v>45224</v>
      </c>
      <c r="G643" t="s">
        <v>48</v>
      </c>
      <c r="H643" t="s">
        <v>12</v>
      </c>
    </row>
    <row r="644" spans="1:8" x14ac:dyDescent="0.25">
      <c r="A644" t="str">
        <f t="shared" si="13"/>
        <v>99</v>
      </c>
      <c r="B644" t="str">
        <f>"05123"</f>
        <v>05123</v>
      </c>
      <c r="C644" t="s">
        <v>230</v>
      </c>
      <c r="D644">
        <v>123626</v>
      </c>
      <c r="E644">
        <v>2241.3000000000002</v>
      </c>
      <c r="F644" s="1">
        <v>45224</v>
      </c>
      <c r="G644" t="s">
        <v>48</v>
      </c>
      <c r="H644" t="s">
        <v>12</v>
      </c>
    </row>
    <row r="645" spans="1:8" x14ac:dyDescent="0.25">
      <c r="A645" t="str">
        <f t="shared" si="13"/>
        <v>99</v>
      </c>
      <c r="B645" t="str">
        <f>"01247"</f>
        <v>01247</v>
      </c>
      <c r="C645" t="s">
        <v>145</v>
      </c>
      <c r="D645">
        <v>123627</v>
      </c>
      <c r="E645">
        <v>66973.08</v>
      </c>
      <c r="F645" s="1">
        <v>45224</v>
      </c>
      <c r="G645" t="s">
        <v>48</v>
      </c>
      <c r="H645" t="s">
        <v>12</v>
      </c>
    </row>
    <row r="646" spans="1:8" x14ac:dyDescent="0.25">
      <c r="A646" t="str">
        <f t="shared" si="13"/>
        <v>99</v>
      </c>
      <c r="B646" t="str">
        <f>"00036"</f>
        <v>00036</v>
      </c>
      <c r="C646" t="s">
        <v>231</v>
      </c>
      <c r="D646">
        <v>123628</v>
      </c>
      <c r="E646">
        <v>1750</v>
      </c>
      <c r="F646" s="1">
        <v>45224</v>
      </c>
      <c r="G646" t="s">
        <v>48</v>
      </c>
      <c r="H646" t="s">
        <v>12</v>
      </c>
    </row>
    <row r="647" spans="1:8" x14ac:dyDescent="0.25">
      <c r="A647" t="str">
        <f t="shared" si="13"/>
        <v>99</v>
      </c>
      <c r="B647" t="str">
        <f>"03963"</f>
        <v>03963</v>
      </c>
      <c r="C647" t="s">
        <v>232</v>
      </c>
      <c r="D647">
        <v>123629</v>
      </c>
      <c r="E647">
        <v>3794</v>
      </c>
      <c r="F647" s="1">
        <v>45224</v>
      </c>
      <c r="G647" t="s">
        <v>48</v>
      </c>
      <c r="H647" t="s">
        <v>12</v>
      </c>
    </row>
    <row r="648" spans="1:8" x14ac:dyDescent="0.25">
      <c r="A648" t="str">
        <f t="shared" si="13"/>
        <v>99</v>
      </c>
      <c r="B648" t="str">
        <f t="shared" ref="B648:B653" si="14">"1"</f>
        <v>1</v>
      </c>
      <c r="C648" t="s">
        <v>233</v>
      </c>
      <c r="D648">
        <v>123630</v>
      </c>
      <c r="E648">
        <v>586.99</v>
      </c>
      <c r="F648" s="1">
        <v>45224</v>
      </c>
      <c r="G648" t="s">
        <v>48</v>
      </c>
      <c r="H648" t="s">
        <v>12</v>
      </c>
    </row>
    <row r="649" spans="1:8" x14ac:dyDescent="0.25">
      <c r="A649" t="str">
        <f t="shared" si="13"/>
        <v>99</v>
      </c>
      <c r="B649" t="str">
        <f t="shared" si="14"/>
        <v>1</v>
      </c>
      <c r="C649" t="s">
        <v>234</v>
      </c>
      <c r="D649">
        <v>123631</v>
      </c>
      <c r="E649">
        <v>1500</v>
      </c>
      <c r="F649" s="1">
        <v>45239</v>
      </c>
      <c r="G649" t="s">
        <v>48</v>
      </c>
      <c r="H649" t="s">
        <v>12</v>
      </c>
    </row>
    <row r="650" spans="1:8" x14ac:dyDescent="0.25">
      <c r="A650" t="str">
        <f t="shared" si="13"/>
        <v>99</v>
      </c>
      <c r="B650" t="str">
        <f t="shared" si="14"/>
        <v>1</v>
      </c>
      <c r="C650" t="s">
        <v>235</v>
      </c>
      <c r="D650">
        <v>123632</v>
      </c>
      <c r="E650">
        <v>125.92</v>
      </c>
      <c r="F650" s="1">
        <v>45239</v>
      </c>
      <c r="G650" t="s">
        <v>30</v>
      </c>
      <c r="H650" t="s">
        <v>12</v>
      </c>
    </row>
    <row r="651" spans="1:8" x14ac:dyDescent="0.25">
      <c r="A651" t="str">
        <f t="shared" si="13"/>
        <v>99</v>
      </c>
      <c r="B651" t="str">
        <f t="shared" si="14"/>
        <v>1</v>
      </c>
      <c r="C651" t="s">
        <v>236</v>
      </c>
      <c r="D651">
        <v>123632</v>
      </c>
      <c r="E651">
        <v>125.92</v>
      </c>
      <c r="F651" s="1">
        <v>45351</v>
      </c>
      <c r="G651" t="s">
        <v>30</v>
      </c>
    </row>
    <row r="652" spans="1:8" x14ac:dyDescent="0.25">
      <c r="A652" t="str">
        <f t="shared" si="13"/>
        <v>99</v>
      </c>
      <c r="B652" t="str">
        <f t="shared" si="14"/>
        <v>1</v>
      </c>
      <c r="C652" t="s">
        <v>237</v>
      </c>
      <c r="D652">
        <v>123633</v>
      </c>
      <c r="E652">
        <v>5.64</v>
      </c>
      <c r="F652" s="1">
        <v>45239</v>
      </c>
      <c r="G652" t="s">
        <v>30</v>
      </c>
      <c r="H652" t="s">
        <v>12</v>
      </c>
    </row>
    <row r="653" spans="1:8" x14ac:dyDescent="0.25">
      <c r="A653" t="str">
        <f t="shared" si="13"/>
        <v>99</v>
      </c>
      <c r="B653" t="str">
        <f t="shared" si="14"/>
        <v>1</v>
      </c>
      <c r="C653" t="s">
        <v>238</v>
      </c>
      <c r="D653">
        <v>123633</v>
      </c>
      <c r="E653">
        <v>5.64</v>
      </c>
      <c r="F653" s="1">
        <v>45351</v>
      </c>
      <c r="G653" t="s">
        <v>30</v>
      </c>
    </row>
    <row r="654" spans="1:8" x14ac:dyDescent="0.25">
      <c r="A654" t="str">
        <f t="shared" si="13"/>
        <v>99</v>
      </c>
      <c r="B654" t="str">
        <f>"04314"</f>
        <v>04314</v>
      </c>
      <c r="C654" t="s">
        <v>124</v>
      </c>
      <c r="D654">
        <v>123634</v>
      </c>
      <c r="E654">
        <v>6260</v>
      </c>
      <c r="F654" s="1">
        <v>45239</v>
      </c>
      <c r="G654" t="s">
        <v>48</v>
      </c>
      <c r="H654" t="s">
        <v>12</v>
      </c>
    </row>
    <row r="655" spans="1:8" x14ac:dyDescent="0.25">
      <c r="A655" t="str">
        <f t="shared" si="13"/>
        <v>99</v>
      </c>
      <c r="B655" t="str">
        <f>"03951"</f>
        <v>03951</v>
      </c>
      <c r="C655" t="s">
        <v>239</v>
      </c>
      <c r="D655">
        <v>123635</v>
      </c>
      <c r="E655">
        <v>4500</v>
      </c>
      <c r="F655" s="1">
        <v>45239</v>
      </c>
      <c r="G655" t="s">
        <v>48</v>
      </c>
      <c r="H655" t="s">
        <v>12</v>
      </c>
    </row>
    <row r="656" spans="1:8" x14ac:dyDescent="0.25">
      <c r="A656" t="str">
        <f t="shared" si="13"/>
        <v>99</v>
      </c>
      <c r="B656" t="str">
        <f>"05245"</f>
        <v>05245</v>
      </c>
      <c r="C656" t="s">
        <v>240</v>
      </c>
      <c r="D656">
        <v>123636</v>
      </c>
      <c r="E656">
        <v>3141</v>
      </c>
      <c r="F656" s="1">
        <v>45239</v>
      </c>
      <c r="G656" t="s">
        <v>48</v>
      </c>
      <c r="H656" t="s">
        <v>12</v>
      </c>
    </row>
    <row r="657" spans="1:8" x14ac:dyDescent="0.25">
      <c r="A657" t="str">
        <f t="shared" si="13"/>
        <v>99</v>
      </c>
      <c r="B657" t="str">
        <f>"04523"</f>
        <v>04523</v>
      </c>
      <c r="C657" t="s">
        <v>241</v>
      </c>
      <c r="D657">
        <v>123637</v>
      </c>
      <c r="E657">
        <v>25500.2</v>
      </c>
      <c r="F657" s="1">
        <v>45239</v>
      </c>
      <c r="G657" t="s">
        <v>48</v>
      </c>
      <c r="H657" t="s">
        <v>12</v>
      </c>
    </row>
    <row r="658" spans="1:8" x14ac:dyDescent="0.25">
      <c r="A658" t="str">
        <f t="shared" si="13"/>
        <v>99</v>
      </c>
      <c r="B658" t="str">
        <f>"05168"</f>
        <v>05168</v>
      </c>
      <c r="C658" t="s">
        <v>128</v>
      </c>
      <c r="D658">
        <v>123638</v>
      </c>
      <c r="E658">
        <v>2000</v>
      </c>
      <c r="F658" s="1">
        <v>45239</v>
      </c>
      <c r="G658" t="s">
        <v>48</v>
      </c>
      <c r="H658" t="s">
        <v>12</v>
      </c>
    </row>
    <row r="659" spans="1:8" x14ac:dyDescent="0.25">
      <c r="A659" t="str">
        <f t="shared" si="13"/>
        <v>99</v>
      </c>
      <c r="B659" t="str">
        <f>"03671"</f>
        <v>03671</v>
      </c>
      <c r="C659" t="s">
        <v>242</v>
      </c>
      <c r="D659">
        <v>123639</v>
      </c>
      <c r="E659">
        <v>2451</v>
      </c>
      <c r="F659" s="1">
        <v>45239</v>
      </c>
      <c r="G659" t="s">
        <v>48</v>
      </c>
      <c r="H659" t="s">
        <v>12</v>
      </c>
    </row>
    <row r="660" spans="1:8" x14ac:dyDescent="0.25">
      <c r="A660" t="str">
        <f t="shared" si="13"/>
        <v>99</v>
      </c>
      <c r="B660" t="str">
        <f>"04154"</f>
        <v>04154</v>
      </c>
      <c r="C660" t="s">
        <v>243</v>
      </c>
      <c r="D660">
        <v>123640</v>
      </c>
      <c r="E660">
        <v>5469.78</v>
      </c>
      <c r="F660" s="1">
        <v>45239</v>
      </c>
      <c r="G660" t="s">
        <v>48</v>
      </c>
      <c r="H660" t="s">
        <v>12</v>
      </c>
    </row>
    <row r="661" spans="1:8" x14ac:dyDescent="0.25">
      <c r="A661" t="str">
        <f t="shared" si="13"/>
        <v>99</v>
      </c>
      <c r="B661" t="str">
        <f>"03647"</f>
        <v>03647</v>
      </c>
      <c r="C661" t="s">
        <v>244</v>
      </c>
      <c r="D661">
        <v>123641</v>
      </c>
      <c r="E661">
        <v>2914.87</v>
      </c>
      <c r="F661" s="1">
        <v>45239</v>
      </c>
      <c r="G661" t="s">
        <v>48</v>
      </c>
      <c r="H661" t="s">
        <v>12</v>
      </c>
    </row>
    <row r="662" spans="1:8" x14ac:dyDescent="0.25">
      <c r="A662" t="str">
        <f t="shared" si="13"/>
        <v>99</v>
      </c>
      <c r="B662" t="str">
        <f>"02807"</f>
        <v>02807</v>
      </c>
      <c r="C662" t="s">
        <v>66</v>
      </c>
      <c r="D662">
        <v>123642</v>
      </c>
      <c r="E662">
        <v>16704</v>
      </c>
      <c r="F662" s="1">
        <v>45239</v>
      </c>
      <c r="G662" t="s">
        <v>48</v>
      </c>
      <c r="H662" t="s">
        <v>12</v>
      </c>
    </row>
    <row r="663" spans="1:8" x14ac:dyDescent="0.25">
      <c r="A663" t="str">
        <f t="shared" si="13"/>
        <v>99</v>
      </c>
      <c r="B663" t="str">
        <f>"00319"</f>
        <v>00319</v>
      </c>
      <c r="C663" t="s">
        <v>203</v>
      </c>
      <c r="D663">
        <v>123643</v>
      </c>
      <c r="E663">
        <v>16911</v>
      </c>
      <c r="F663" s="1">
        <v>45239</v>
      </c>
      <c r="G663" t="s">
        <v>48</v>
      </c>
      <c r="H663" t="s">
        <v>12</v>
      </c>
    </row>
    <row r="664" spans="1:8" x14ac:dyDescent="0.25">
      <c r="A664" t="str">
        <f t="shared" si="13"/>
        <v>99</v>
      </c>
      <c r="B664" t="str">
        <f>"04206"</f>
        <v>04206</v>
      </c>
      <c r="C664" t="s">
        <v>129</v>
      </c>
      <c r="D664">
        <v>123644</v>
      </c>
      <c r="E664">
        <v>1967.59</v>
      </c>
      <c r="F664" s="1">
        <v>45239</v>
      </c>
      <c r="G664" t="s">
        <v>48</v>
      </c>
      <c r="H664" t="s">
        <v>12</v>
      </c>
    </row>
    <row r="665" spans="1:8" x14ac:dyDescent="0.25">
      <c r="A665" t="str">
        <f t="shared" si="13"/>
        <v>99</v>
      </c>
      <c r="B665" t="str">
        <f>"03992"</f>
        <v>03992</v>
      </c>
      <c r="C665" t="s">
        <v>245</v>
      </c>
      <c r="D665">
        <v>123645</v>
      </c>
      <c r="E665">
        <v>18307.349999999999</v>
      </c>
      <c r="F665" s="1">
        <v>45239</v>
      </c>
      <c r="G665" t="s">
        <v>48</v>
      </c>
      <c r="H665" t="s">
        <v>12</v>
      </c>
    </row>
    <row r="666" spans="1:8" x14ac:dyDescent="0.25">
      <c r="A666" t="str">
        <f t="shared" si="13"/>
        <v>99</v>
      </c>
      <c r="B666" t="str">
        <f>"02405"</f>
        <v>02405</v>
      </c>
      <c r="C666" t="s">
        <v>131</v>
      </c>
      <c r="D666">
        <v>123646</v>
      </c>
      <c r="E666">
        <v>3816.72</v>
      </c>
      <c r="F666" s="1">
        <v>45239</v>
      </c>
      <c r="G666" t="s">
        <v>48</v>
      </c>
      <c r="H666" t="s">
        <v>12</v>
      </c>
    </row>
    <row r="667" spans="1:8" x14ac:dyDescent="0.25">
      <c r="A667" t="str">
        <f t="shared" si="13"/>
        <v>99</v>
      </c>
      <c r="B667" t="str">
        <f>"04687"</f>
        <v>04687</v>
      </c>
      <c r="C667" t="s">
        <v>246</v>
      </c>
      <c r="D667">
        <v>123647</v>
      </c>
      <c r="E667">
        <v>3974</v>
      </c>
      <c r="F667" s="1">
        <v>45239</v>
      </c>
      <c r="G667" t="s">
        <v>48</v>
      </c>
      <c r="H667" t="s">
        <v>12</v>
      </c>
    </row>
    <row r="668" spans="1:8" x14ac:dyDescent="0.25">
      <c r="A668" t="str">
        <f t="shared" si="13"/>
        <v>99</v>
      </c>
      <c r="B668" t="str">
        <f>"04086"</f>
        <v>04086</v>
      </c>
      <c r="C668" t="s">
        <v>247</v>
      </c>
      <c r="D668">
        <v>123648</v>
      </c>
      <c r="E668">
        <v>13491.4</v>
      </c>
      <c r="F668" s="1">
        <v>45239</v>
      </c>
      <c r="G668" t="s">
        <v>48</v>
      </c>
      <c r="H668" t="s">
        <v>12</v>
      </c>
    </row>
    <row r="669" spans="1:8" x14ac:dyDescent="0.25">
      <c r="A669" t="str">
        <f t="shared" si="13"/>
        <v>99</v>
      </c>
      <c r="B669" t="str">
        <f>"05022"</f>
        <v>05022</v>
      </c>
      <c r="C669" t="s">
        <v>248</v>
      </c>
      <c r="D669">
        <v>123649</v>
      </c>
      <c r="E669">
        <v>4131.29</v>
      </c>
      <c r="F669" s="1">
        <v>45239</v>
      </c>
      <c r="G669" t="s">
        <v>48</v>
      </c>
      <c r="H669" t="s">
        <v>12</v>
      </c>
    </row>
    <row r="670" spans="1:8" x14ac:dyDescent="0.25">
      <c r="A670" t="str">
        <f t="shared" si="13"/>
        <v>99</v>
      </c>
      <c r="B670" t="str">
        <f>"05326"</f>
        <v>05326</v>
      </c>
      <c r="C670" t="s">
        <v>249</v>
      </c>
      <c r="D670">
        <v>123650</v>
      </c>
      <c r="E670">
        <v>1200</v>
      </c>
      <c r="F670" s="1">
        <v>45239</v>
      </c>
      <c r="G670" t="s">
        <v>48</v>
      </c>
      <c r="H670" t="s">
        <v>12</v>
      </c>
    </row>
    <row r="671" spans="1:8" x14ac:dyDescent="0.25">
      <c r="A671" t="str">
        <f t="shared" si="13"/>
        <v>99</v>
      </c>
      <c r="B671" t="str">
        <f>"04550"</f>
        <v>04550</v>
      </c>
      <c r="C671" t="s">
        <v>250</v>
      </c>
      <c r="D671">
        <v>123651</v>
      </c>
      <c r="E671">
        <v>40068.620000000003</v>
      </c>
      <c r="F671" s="1">
        <v>45239</v>
      </c>
      <c r="G671" t="s">
        <v>48</v>
      </c>
      <c r="H671" t="s">
        <v>12</v>
      </c>
    </row>
    <row r="672" spans="1:8" x14ac:dyDescent="0.25">
      <c r="A672" t="str">
        <f t="shared" si="13"/>
        <v>99</v>
      </c>
      <c r="B672" t="str">
        <f>"05457"</f>
        <v>05457</v>
      </c>
      <c r="C672" t="s">
        <v>251</v>
      </c>
      <c r="D672">
        <v>123652</v>
      </c>
      <c r="E672">
        <v>25000</v>
      </c>
      <c r="F672" s="1">
        <v>45239</v>
      </c>
      <c r="G672" t="s">
        <v>48</v>
      </c>
      <c r="H672" t="s">
        <v>12</v>
      </c>
    </row>
    <row r="673" spans="1:8" x14ac:dyDescent="0.25">
      <c r="A673" t="str">
        <f t="shared" si="13"/>
        <v>99</v>
      </c>
      <c r="B673" t="str">
        <f>"03532"</f>
        <v>03532</v>
      </c>
      <c r="C673" t="s">
        <v>252</v>
      </c>
      <c r="D673">
        <v>123653</v>
      </c>
      <c r="E673">
        <v>4060</v>
      </c>
      <c r="F673" s="1">
        <v>45239</v>
      </c>
      <c r="G673" t="s">
        <v>48</v>
      </c>
      <c r="H673" t="s">
        <v>12</v>
      </c>
    </row>
    <row r="674" spans="1:8" x14ac:dyDescent="0.25">
      <c r="A674" t="str">
        <f t="shared" si="13"/>
        <v>99</v>
      </c>
      <c r="B674" t="str">
        <f>"04920"</f>
        <v>04920</v>
      </c>
      <c r="C674" t="s">
        <v>219</v>
      </c>
      <c r="D674">
        <v>123654</v>
      </c>
      <c r="E674">
        <v>3362.7</v>
      </c>
      <c r="F674" s="1">
        <v>45239</v>
      </c>
      <c r="G674" t="s">
        <v>48</v>
      </c>
      <c r="H674" t="s">
        <v>12</v>
      </c>
    </row>
    <row r="675" spans="1:8" x14ac:dyDescent="0.25">
      <c r="A675" t="str">
        <f t="shared" si="13"/>
        <v>99</v>
      </c>
      <c r="B675" t="str">
        <f>"04308"</f>
        <v>04308</v>
      </c>
      <c r="C675" t="s">
        <v>136</v>
      </c>
      <c r="D675">
        <v>123655</v>
      </c>
      <c r="E675">
        <v>2978.62</v>
      </c>
      <c r="F675" s="1">
        <v>45239</v>
      </c>
      <c r="G675" t="s">
        <v>48</v>
      </c>
      <c r="H675" t="s">
        <v>12</v>
      </c>
    </row>
    <row r="676" spans="1:8" x14ac:dyDescent="0.25">
      <c r="A676" t="str">
        <f t="shared" si="13"/>
        <v>99</v>
      </c>
      <c r="B676" t="str">
        <f>"05443"</f>
        <v>05443</v>
      </c>
      <c r="C676" t="s">
        <v>253</v>
      </c>
      <c r="D676">
        <v>123656</v>
      </c>
      <c r="E676">
        <v>12420</v>
      </c>
      <c r="F676" s="1">
        <v>45239</v>
      </c>
      <c r="G676" t="s">
        <v>48</v>
      </c>
      <c r="H676" t="s">
        <v>12</v>
      </c>
    </row>
    <row r="677" spans="1:8" x14ac:dyDescent="0.25">
      <c r="A677" t="str">
        <f t="shared" si="13"/>
        <v>99</v>
      </c>
      <c r="B677" t="str">
        <f>"03988"</f>
        <v>03988</v>
      </c>
      <c r="C677" t="s">
        <v>137</v>
      </c>
      <c r="D677">
        <v>123657</v>
      </c>
      <c r="E677">
        <v>1121.54</v>
      </c>
      <c r="F677" s="1">
        <v>45239</v>
      </c>
      <c r="G677" t="s">
        <v>48</v>
      </c>
      <c r="H677" t="s">
        <v>12</v>
      </c>
    </row>
    <row r="678" spans="1:8" x14ac:dyDescent="0.25">
      <c r="A678" t="str">
        <f t="shared" si="13"/>
        <v>99</v>
      </c>
      <c r="B678" t="str">
        <f>"03510"</f>
        <v>03510</v>
      </c>
      <c r="C678" t="s">
        <v>254</v>
      </c>
      <c r="D678">
        <v>123658</v>
      </c>
      <c r="E678">
        <v>10494.52</v>
      </c>
      <c r="F678" s="1">
        <v>45239</v>
      </c>
      <c r="G678" t="s">
        <v>48</v>
      </c>
      <c r="H678" t="s">
        <v>12</v>
      </c>
    </row>
    <row r="679" spans="1:8" x14ac:dyDescent="0.25">
      <c r="A679" t="str">
        <f t="shared" si="13"/>
        <v>99</v>
      </c>
      <c r="B679" t="str">
        <f>"00916"</f>
        <v>00916</v>
      </c>
      <c r="C679" t="s">
        <v>142</v>
      </c>
      <c r="D679">
        <v>123659</v>
      </c>
      <c r="E679">
        <v>3457.6</v>
      </c>
      <c r="F679" s="1">
        <v>45239</v>
      </c>
      <c r="G679" t="s">
        <v>48</v>
      </c>
      <c r="H679" t="s">
        <v>12</v>
      </c>
    </row>
    <row r="680" spans="1:8" x14ac:dyDescent="0.25">
      <c r="A680" t="str">
        <f t="shared" si="13"/>
        <v>99</v>
      </c>
      <c r="B680" t="str">
        <f>"04433"</f>
        <v>04433</v>
      </c>
      <c r="C680" t="s">
        <v>144</v>
      </c>
      <c r="D680">
        <v>123660</v>
      </c>
      <c r="E680">
        <v>1675</v>
      </c>
      <c r="F680" s="1">
        <v>45239</v>
      </c>
      <c r="G680" t="s">
        <v>48</v>
      </c>
      <c r="H680" t="s">
        <v>12</v>
      </c>
    </row>
    <row r="681" spans="1:8" x14ac:dyDescent="0.25">
      <c r="A681" t="str">
        <f t="shared" si="13"/>
        <v>99</v>
      </c>
      <c r="B681" t="str">
        <f>"04977"</f>
        <v>04977</v>
      </c>
      <c r="C681" t="s">
        <v>111</v>
      </c>
      <c r="D681">
        <v>123661</v>
      </c>
      <c r="E681">
        <v>15160</v>
      </c>
      <c r="F681" s="1">
        <v>45239</v>
      </c>
      <c r="G681" t="s">
        <v>48</v>
      </c>
      <c r="H681" t="s">
        <v>12</v>
      </c>
    </row>
    <row r="682" spans="1:8" x14ac:dyDescent="0.25">
      <c r="A682" t="str">
        <f t="shared" si="13"/>
        <v>99</v>
      </c>
      <c r="B682" t="str">
        <f>"05198"</f>
        <v>05198</v>
      </c>
      <c r="C682" t="s">
        <v>112</v>
      </c>
      <c r="D682">
        <v>123662</v>
      </c>
      <c r="E682">
        <v>3272.5</v>
      </c>
      <c r="F682" s="1">
        <v>45239</v>
      </c>
      <c r="G682" t="s">
        <v>48</v>
      </c>
      <c r="H682" t="s">
        <v>12</v>
      </c>
    </row>
    <row r="683" spans="1:8" x14ac:dyDescent="0.25">
      <c r="A683" t="str">
        <f t="shared" si="13"/>
        <v>99</v>
      </c>
      <c r="B683" t="str">
        <f>"01247"</f>
        <v>01247</v>
      </c>
      <c r="C683" t="s">
        <v>145</v>
      </c>
      <c r="D683">
        <v>123663</v>
      </c>
      <c r="E683">
        <v>99173.63</v>
      </c>
      <c r="F683" s="1">
        <v>45239</v>
      </c>
      <c r="G683" t="s">
        <v>48</v>
      </c>
      <c r="H683" t="s">
        <v>12</v>
      </c>
    </row>
    <row r="684" spans="1:8" x14ac:dyDescent="0.25">
      <c r="A684" t="str">
        <f t="shared" si="13"/>
        <v>99</v>
      </c>
      <c r="B684" t="str">
        <f>"04561"</f>
        <v>04561</v>
      </c>
      <c r="C684" t="s">
        <v>255</v>
      </c>
      <c r="D684">
        <v>123664</v>
      </c>
      <c r="E684">
        <v>6290</v>
      </c>
      <c r="F684" s="1">
        <v>45239</v>
      </c>
      <c r="G684" t="s">
        <v>48</v>
      </c>
      <c r="H684" t="s">
        <v>12</v>
      </c>
    </row>
    <row r="685" spans="1:8" x14ac:dyDescent="0.25">
      <c r="A685" t="str">
        <f t="shared" si="13"/>
        <v>99</v>
      </c>
      <c r="B685" t="str">
        <f>"05353"</f>
        <v>05353</v>
      </c>
      <c r="C685" t="s">
        <v>256</v>
      </c>
      <c r="D685">
        <v>123665</v>
      </c>
      <c r="E685">
        <v>5500</v>
      </c>
      <c r="F685" s="1">
        <v>45239</v>
      </c>
      <c r="G685" t="s">
        <v>48</v>
      </c>
      <c r="H685" t="s">
        <v>12</v>
      </c>
    </row>
    <row r="686" spans="1:8" x14ac:dyDescent="0.25">
      <c r="A686" t="str">
        <f t="shared" si="13"/>
        <v>99</v>
      </c>
      <c r="B686" t="str">
        <f>"01244"</f>
        <v>01244</v>
      </c>
      <c r="C686" t="s">
        <v>257</v>
      </c>
      <c r="D686">
        <v>123666</v>
      </c>
      <c r="E686">
        <v>13000</v>
      </c>
      <c r="F686" s="1">
        <v>45239</v>
      </c>
      <c r="G686" t="s">
        <v>48</v>
      </c>
      <c r="H686" t="s">
        <v>12</v>
      </c>
    </row>
    <row r="687" spans="1:8" x14ac:dyDescent="0.25">
      <c r="A687" t="str">
        <f t="shared" si="13"/>
        <v>99</v>
      </c>
      <c r="B687" t="str">
        <f>"05463"</f>
        <v>05463</v>
      </c>
      <c r="C687" t="s">
        <v>258</v>
      </c>
      <c r="D687">
        <v>123667</v>
      </c>
      <c r="E687">
        <v>4246.07</v>
      </c>
      <c r="F687" s="1">
        <v>45239</v>
      </c>
      <c r="G687" t="s">
        <v>48</v>
      </c>
      <c r="H687" t="s">
        <v>12</v>
      </c>
    </row>
    <row r="688" spans="1:8" x14ac:dyDescent="0.25">
      <c r="A688" t="str">
        <f t="shared" si="13"/>
        <v>99</v>
      </c>
      <c r="B688" t="str">
        <f>"03963"</f>
        <v>03963</v>
      </c>
      <c r="C688" t="s">
        <v>232</v>
      </c>
      <c r="D688">
        <v>123668</v>
      </c>
      <c r="E688">
        <v>1922</v>
      </c>
      <c r="F688" s="1">
        <v>45239</v>
      </c>
      <c r="G688" t="s">
        <v>48</v>
      </c>
      <c r="H688" t="s">
        <v>12</v>
      </c>
    </row>
    <row r="689" spans="1:8" x14ac:dyDescent="0.25">
      <c r="A689" t="str">
        <f t="shared" si="13"/>
        <v>99</v>
      </c>
      <c r="B689" t="str">
        <f>"05232"</f>
        <v>05232</v>
      </c>
      <c r="C689" t="s">
        <v>259</v>
      </c>
      <c r="D689">
        <v>123669</v>
      </c>
      <c r="E689">
        <v>24895.77</v>
      </c>
      <c r="F689" s="1">
        <v>45239</v>
      </c>
      <c r="G689" t="s">
        <v>48</v>
      </c>
      <c r="H689" t="s">
        <v>12</v>
      </c>
    </row>
    <row r="690" spans="1:8" x14ac:dyDescent="0.25">
      <c r="A690" t="str">
        <f t="shared" si="13"/>
        <v>99</v>
      </c>
      <c r="B690" t="str">
        <f>"03730"</f>
        <v>03730</v>
      </c>
      <c r="C690" t="s">
        <v>47</v>
      </c>
      <c r="D690">
        <v>123670</v>
      </c>
      <c r="E690">
        <v>460</v>
      </c>
      <c r="F690" s="1">
        <v>45239</v>
      </c>
      <c r="G690" t="s">
        <v>48</v>
      </c>
      <c r="H690" t="s">
        <v>12</v>
      </c>
    </row>
    <row r="691" spans="1:8" x14ac:dyDescent="0.25">
      <c r="A691" t="str">
        <f t="shared" si="13"/>
        <v>99</v>
      </c>
      <c r="B691" t="str">
        <f>"04921"</f>
        <v>04921</v>
      </c>
      <c r="C691" t="s">
        <v>151</v>
      </c>
      <c r="D691">
        <v>123671</v>
      </c>
      <c r="E691">
        <v>3150.37</v>
      </c>
      <c r="F691" s="1">
        <v>45239</v>
      </c>
      <c r="G691" t="s">
        <v>48</v>
      </c>
      <c r="H691" t="s">
        <v>12</v>
      </c>
    </row>
    <row r="692" spans="1:8" x14ac:dyDescent="0.25">
      <c r="A692" t="str">
        <f t="shared" si="13"/>
        <v>99</v>
      </c>
      <c r="B692" t="str">
        <f>"04925"</f>
        <v>04925</v>
      </c>
      <c r="C692" t="s">
        <v>152</v>
      </c>
      <c r="D692">
        <v>123672</v>
      </c>
      <c r="E692">
        <v>1126.2</v>
      </c>
      <c r="F692" s="1">
        <v>45239</v>
      </c>
      <c r="G692" t="s">
        <v>48</v>
      </c>
      <c r="H692" t="s">
        <v>12</v>
      </c>
    </row>
    <row r="693" spans="1:8" x14ac:dyDescent="0.25">
      <c r="A693" t="str">
        <f t="shared" si="13"/>
        <v>99</v>
      </c>
      <c r="B693" t="str">
        <f>"04255"</f>
        <v>04255</v>
      </c>
      <c r="C693" t="s">
        <v>260</v>
      </c>
      <c r="D693">
        <v>123673</v>
      </c>
      <c r="E693">
        <v>416.89</v>
      </c>
      <c r="F693" s="1">
        <v>45239</v>
      </c>
      <c r="G693" t="s">
        <v>48</v>
      </c>
      <c r="H693" t="s">
        <v>12</v>
      </c>
    </row>
    <row r="694" spans="1:8" x14ac:dyDescent="0.25">
      <c r="A694" t="str">
        <f t="shared" si="13"/>
        <v>99</v>
      </c>
      <c r="B694" t="str">
        <f>"04555"</f>
        <v>04555</v>
      </c>
      <c r="C694" t="s">
        <v>49</v>
      </c>
      <c r="D694">
        <v>123674</v>
      </c>
      <c r="E694">
        <v>465.49</v>
      </c>
      <c r="F694" s="1">
        <v>45239</v>
      </c>
      <c r="G694" t="s">
        <v>48</v>
      </c>
      <c r="H694" t="s">
        <v>12</v>
      </c>
    </row>
    <row r="695" spans="1:8" x14ac:dyDescent="0.25">
      <c r="A695" t="str">
        <f t="shared" si="13"/>
        <v>99</v>
      </c>
      <c r="B695" t="str">
        <f>"04018"</f>
        <v>04018</v>
      </c>
      <c r="C695" t="s">
        <v>52</v>
      </c>
      <c r="D695">
        <v>123675</v>
      </c>
      <c r="E695">
        <v>1282.43</v>
      </c>
      <c r="F695" s="1">
        <v>45239</v>
      </c>
      <c r="G695" t="s">
        <v>48</v>
      </c>
      <c r="H695" t="s">
        <v>12</v>
      </c>
    </row>
    <row r="696" spans="1:8" x14ac:dyDescent="0.25">
      <c r="A696" t="str">
        <f t="shared" si="13"/>
        <v>99</v>
      </c>
      <c r="B696" t="str">
        <f>"04096"</f>
        <v>04096</v>
      </c>
      <c r="C696" t="s">
        <v>52</v>
      </c>
      <c r="D696">
        <v>123676</v>
      </c>
      <c r="E696">
        <v>108.54</v>
      </c>
      <c r="F696" s="1">
        <v>45239</v>
      </c>
      <c r="G696" t="s">
        <v>48</v>
      </c>
      <c r="H696" t="s">
        <v>12</v>
      </c>
    </row>
    <row r="697" spans="1:8" x14ac:dyDescent="0.25">
      <c r="A697" t="str">
        <f t="shared" si="13"/>
        <v>99</v>
      </c>
      <c r="B697" t="str">
        <f>"04463"</f>
        <v>04463</v>
      </c>
      <c r="C697" t="s">
        <v>52</v>
      </c>
      <c r="D697">
        <v>123677</v>
      </c>
      <c r="E697">
        <v>62.1</v>
      </c>
      <c r="F697" s="1">
        <v>45239</v>
      </c>
      <c r="G697" t="s">
        <v>48</v>
      </c>
      <c r="H697" t="s">
        <v>12</v>
      </c>
    </row>
    <row r="698" spans="1:8" x14ac:dyDescent="0.25">
      <c r="A698" t="str">
        <f t="shared" si="13"/>
        <v>99</v>
      </c>
      <c r="B698" t="str">
        <f>"04464"</f>
        <v>04464</v>
      </c>
      <c r="C698" t="s">
        <v>52</v>
      </c>
      <c r="D698">
        <v>123678</v>
      </c>
      <c r="E698">
        <v>62.1</v>
      </c>
      <c r="F698" s="1">
        <v>45239</v>
      </c>
      <c r="G698" t="s">
        <v>48</v>
      </c>
      <c r="H698" t="s">
        <v>12</v>
      </c>
    </row>
    <row r="699" spans="1:8" x14ac:dyDescent="0.25">
      <c r="A699" t="str">
        <f t="shared" si="13"/>
        <v>99</v>
      </c>
      <c r="B699" t="str">
        <f>"04719"</f>
        <v>04719</v>
      </c>
      <c r="C699" t="s">
        <v>52</v>
      </c>
      <c r="D699">
        <v>123679</v>
      </c>
      <c r="E699">
        <v>289.43</v>
      </c>
      <c r="F699" s="1">
        <v>45239</v>
      </c>
      <c r="G699" t="s">
        <v>48</v>
      </c>
      <c r="H699" t="s">
        <v>12</v>
      </c>
    </row>
    <row r="700" spans="1:8" x14ac:dyDescent="0.25">
      <c r="A700" t="str">
        <f t="shared" si="13"/>
        <v>99</v>
      </c>
      <c r="B700" t="str">
        <f>"05071"</f>
        <v>05071</v>
      </c>
      <c r="C700" t="s">
        <v>52</v>
      </c>
      <c r="D700">
        <v>123680</v>
      </c>
      <c r="E700">
        <v>1889.41</v>
      </c>
      <c r="F700" s="1">
        <v>45239</v>
      </c>
      <c r="G700" t="s">
        <v>30</v>
      </c>
      <c r="H700" t="s">
        <v>12</v>
      </c>
    </row>
    <row r="701" spans="1:8" x14ac:dyDescent="0.25">
      <c r="A701" t="str">
        <f t="shared" si="13"/>
        <v>99</v>
      </c>
      <c r="B701" t="str">
        <f>"05071"</f>
        <v>05071</v>
      </c>
      <c r="C701" t="s">
        <v>52</v>
      </c>
      <c r="D701">
        <v>123680</v>
      </c>
      <c r="E701">
        <v>1889.41</v>
      </c>
      <c r="F701" s="1">
        <v>45322</v>
      </c>
      <c r="G701" t="s">
        <v>30</v>
      </c>
    </row>
    <row r="702" spans="1:8" x14ac:dyDescent="0.25">
      <c r="A702" t="str">
        <f t="shared" si="13"/>
        <v>99</v>
      </c>
      <c r="B702" t="str">
        <f>"05072"</f>
        <v>05072</v>
      </c>
      <c r="C702" t="s">
        <v>52</v>
      </c>
      <c r="D702">
        <v>123681</v>
      </c>
      <c r="E702">
        <v>369.42</v>
      </c>
      <c r="F702" s="1">
        <v>45239</v>
      </c>
      <c r="G702" t="s">
        <v>48</v>
      </c>
      <c r="H702" t="s">
        <v>12</v>
      </c>
    </row>
    <row r="703" spans="1:8" x14ac:dyDescent="0.25">
      <c r="A703" t="str">
        <f t="shared" si="13"/>
        <v>99</v>
      </c>
      <c r="B703" t="str">
        <f>"90682"</f>
        <v>90682</v>
      </c>
      <c r="C703" t="s">
        <v>53</v>
      </c>
      <c r="D703">
        <v>123682</v>
      </c>
      <c r="E703">
        <v>1732.21</v>
      </c>
      <c r="F703" s="1">
        <v>45239</v>
      </c>
      <c r="G703" t="s">
        <v>48</v>
      </c>
      <c r="H703" t="s">
        <v>12</v>
      </c>
    </row>
    <row r="704" spans="1:8" x14ac:dyDescent="0.25">
      <c r="A704" t="str">
        <f t="shared" si="13"/>
        <v>99</v>
      </c>
      <c r="B704" t="str">
        <f>"00654"</f>
        <v>00654</v>
      </c>
      <c r="C704" t="s">
        <v>54</v>
      </c>
      <c r="D704">
        <v>123683</v>
      </c>
      <c r="E704">
        <v>2169.15</v>
      </c>
      <c r="F704" s="1">
        <v>45239</v>
      </c>
      <c r="G704" t="s">
        <v>48</v>
      </c>
      <c r="H704" t="s">
        <v>12</v>
      </c>
    </row>
    <row r="705" spans="1:8" x14ac:dyDescent="0.25">
      <c r="A705" t="str">
        <f t="shared" si="13"/>
        <v>99</v>
      </c>
      <c r="B705" t="str">
        <f>"04644"</f>
        <v>04644</v>
      </c>
      <c r="C705" t="s">
        <v>261</v>
      </c>
      <c r="D705">
        <v>123684</v>
      </c>
      <c r="E705">
        <v>40302.04</v>
      </c>
      <c r="F705" s="1">
        <v>45239</v>
      </c>
      <c r="G705" t="s">
        <v>48</v>
      </c>
      <c r="H705" t="s">
        <v>12</v>
      </c>
    </row>
    <row r="706" spans="1:8" x14ac:dyDescent="0.25">
      <c r="A706" t="str">
        <f t="shared" ref="A706:A769" si="15">"99"</f>
        <v>99</v>
      </c>
      <c r="B706" t="str">
        <f>"00115"</f>
        <v>00115</v>
      </c>
      <c r="C706" t="s">
        <v>262</v>
      </c>
      <c r="D706">
        <v>123685</v>
      </c>
      <c r="E706">
        <v>235.65</v>
      </c>
      <c r="F706" s="1">
        <v>45239</v>
      </c>
      <c r="G706" t="s">
        <v>48</v>
      </c>
      <c r="H706" t="s">
        <v>12</v>
      </c>
    </row>
    <row r="707" spans="1:8" x14ac:dyDescent="0.25">
      <c r="A707" t="str">
        <f t="shared" si="15"/>
        <v>99</v>
      </c>
      <c r="B707" t="str">
        <f>"01525"</f>
        <v>01525</v>
      </c>
      <c r="C707" t="s">
        <v>56</v>
      </c>
      <c r="D707">
        <v>123686</v>
      </c>
      <c r="E707">
        <v>301.58999999999997</v>
      </c>
      <c r="F707" s="1">
        <v>45239</v>
      </c>
      <c r="G707" t="s">
        <v>48</v>
      </c>
      <c r="H707" t="s">
        <v>12</v>
      </c>
    </row>
    <row r="708" spans="1:8" x14ac:dyDescent="0.25">
      <c r="A708" t="str">
        <f t="shared" si="15"/>
        <v>99</v>
      </c>
      <c r="B708" t="str">
        <f>"05461"</f>
        <v>05461</v>
      </c>
      <c r="C708" t="s">
        <v>263</v>
      </c>
      <c r="D708">
        <v>123687</v>
      </c>
      <c r="E708">
        <v>552.5</v>
      </c>
      <c r="F708" s="1">
        <v>45239</v>
      </c>
      <c r="G708" t="s">
        <v>48</v>
      </c>
      <c r="H708" t="s">
        <v>12</v>
      </c>
    </row>
    <row r="709" spans="1:8" x14ac:dyDescent="0.25">
      <c r="A709" t="str">
        <f t="shared" si="15"/>
        <v>99</v>
      </c>
      <c r="B709" t="str">
        <f>"03541"</f>
        <v>03541</v>
      </c>
      <c r="C709" t="s">
        <v>57</v>
      </c>
      <c r="D709">
        <v>123688</v>
      </c>
      <c r="E709">
        <v>174.74</v>
      </c>
      <c r="F709" s="1">
        <v>45239</v>
      </c>
      <c r="G709" t="s">
        <v>48</v>
      </c>
      <c r="H709" t="s">
        <v>12</v>
      </c>
    </row>
    <row r="710" spans="1:8" x14ac:dyDescent="0.25">
      <c r="A710" t="str">
        <f t="shared" si="15"/>
        <v>99</v>
      </c>
      <c r="B710" t="str">
        <f>"04388"</f>
        <v>04388</v>
      </c>
      <c r="C710" t="s">
        <v>58</v>
      </c>
      <c r="D710">
        <v>123689</v>
      </c>
      <c r="E710">
        <v>1215.08</v>
      </c>
      <c r="F710" s="1">
        <v>45239</v>
      </c>
      <c r="G710" t="s">
        <v>48</v>
      </c>
      <c r="H710" t="s">
        <v>12</v>
      </c>
    </row>
    <row r="711" spans="1:8" x14ac:dyDescent="0.25">
      <c r="A711" t="str">
        <f t="shared" si="15"/>
        <v>99</v>
      </c>
      <c r="B711" t="str">
        <f>"05004"</f>
        <v>05004</v>
      </c>
      <c r="C711" t="s">
        <v>264</v>
      </c>
      <c r="D711">
        <v>123690</v>
      </c>
      <c r="E711">
        <v>621</v>
      </c>
      <c r="F711" s="1">
        <v>45239</v>
      </c>
      <c r="G711" t="s">
        <v>48</v>
      </c>
      <c r="H711" t="s">
        <v>12</v>
      </c>
    </row>
    <row r="712" spans="1:8" x14ac:dyDescent="0.25">
      <c r="A712" t="str">
        <f t="shared" si="15"/>
        <v>99</v>
      </c>
      <c r="B712" t="str">
        <f>"01596"</f>
        <v>01596</v>
      </c>
      <c r="C712" t="s">
        <v>59</v>
      </c>
      <c r="D712">
        <v>123691</v>
      </c>
      <c r="E712">
        <v>907</v>
      </c>
      <c r="F712" s="1">
        <v>45239</v>
      </c>
      <c r="G712" t="s">
        <v>48</v>
      </c>
      <c r="H712" t="s">
        <v>12</v>
      </c>
    </row>
    <row r="713" spans="1:8" x14ac:dyDescent="0.25">
      <c r="A713" t="str">
        <f t="shared" si="15"/>
        <v>99</v>
      </c>
      <c r="B713" t="str">
        <f>"05460"</f>
        <v>05460</v>
      </c>
      <c r="C713" t="s">
        <v>159</v>
      </c>
      <c r="D713">
        <v>123692</v>
      </c>
      <c r="E713">
        <v>339.73</v>
      </c>
      <c r="F713" s="1">
        <v>45239</v>
      </c>
      <c r="G713" t="s">
        <v>48</v>
      </c>
      <c r="H713" t="s">
        <v>12</v>
      </c>
    </row>
    <row r="714" spans="1:8" x14ac:dyDescent="0.25">
      <c r="A714" t="str">
        <f t="shared" si="15"/>
        <v>99</v>
      </c>
      <c r="B714" t="str">
        <f>"05129"</f>
        <v>05129</v>
      </c>
      <c r="C714" t="s">
        <v>60</v>
      </c>
      <c r="D714">
        <v>123693</v>
      </c>
      <c r="E714">
        <v>55.16</v>
      </c>
      <c r="F714" s="1">
        <v>45239</v>
      </c>
      <c r="G714" t="s">
        <v>48</v>
      </c>
      <c r="H714" t="s">
        <v>12</v>
      </c>
    </row>
    <row r="715" spans="1:8" x14ac:dyDescent="0.25">
      <c r="A715" t="str">
        <f t="shared" si="15"/>
        <v>99</v>
      </c>
      <c r="B715" t="str">
        <f>"05049"</f>
        <v>05049</v>
      </c>
      <c r="C715" t="s">
        <v>65</v>
      </c>
      <c r="D715">
        <v>123694</v>
      </c>
      <c r="E715">
        <v>682.8</v>
      </c>
      <c r="F715" s="1">
        <v>45239</v>
      </c>
      <c r="G715" t="s">
        <v>48</v>
      </c>
      <c r="H715" t="s">
        <v>12</v>
      </c>
    </row>
    <row r="716" spans="1:8" x14ac:dyDescent="0.25">
      <c r="A716" t="str">
        <f t="shared" si="15"/>
        <v>99</v>
      </c>
      <c r="B716" t="str">
        <f>"03651"</f>
        <v>03651</v>
      </c>
      <c r="C716" t="s">
        <v>265</v>
      </c>
      <c r="D716">
        <v>123695</v>
      </c>
      <c r="E716">
        <v>729.21</v>
      </c>
      <c r="F716" s="1">
        <v>45239</v>
      </c>
      <c r="G716" t="s">
        <v>48</v>
      </c>
      <c r="H716" t="s">
        <v>12</v>
      </c>
    </row>
    <row r="717" spans="1:8" x14ac:dyDescent="0.25">
      <c r="A717" t="str">
        <f t="shared" si="15"/>
        <v>99</v>
      </c>
      <c r="B717" t="str">
        <f>"00380"</f>
        <v>00380</v>
      </c>
      <c r="C717" t="s">
        <v>266</v>
      </c>
      <c r="D717">
        <v>123696</v>
      </c>
      <c r="E717">
        <v>828.8</v>
      </c>
      <c r="F717" s="1">
        <v>45239</v>
      </c>
      <c r="G717" t="s">
        <v>48</v>
      </c>
      <c r="H717" t="s">
        <v>12</v>
      </c>
    </row>
    <row r="718" spans="1:8" x14ac:dyDescent="0.25">
      <c r="A718" t="str">
        <f t="shared" si="15"/>
        <v>99</v>
      </c>
      <c r="B718" t="str">
        <f>"00320"</f>
        <v>00320</v>
      </c>
      <c r="C718" t="s">
        <v>68</v>
      </c>
      <c r="D718">
        <v>123697</v>
      </c>
      <c r="E718">
        <v>4.5</v>
      </c>
      <c r="F718" s="1">
        <v>45239</v>
      </c>
      <c r="G718" t="s">
        <v>48</v>
      </c>
      <c r="H718" t="s">
        <v>12</v>
      </c>
    </row>
    <row r="719" spans="1:8" x14ac:dyDescent="0.25">
      <c r="A719" t="str">
        <f t="shared" si="15"/>
        <v>99</v>
      </c>
      <c r="B719" t="str">
        <f>"04608"</f>
        <v>04608</v>
      </c>
      <c r="C719" t="s">
        <v>69</v>
      </c>
      <c r="D719">
        <v>123698</v>
      </c>
      <c r="E719">
        <v>225</v>
      </c>
      <c r="F719" s="1">
        <v>45239</v>
      </c>
      <c r="G719" t="s">
        <v>48</v>
      </c>
      <c r="H719" t="s">
        <v>12</v>
      </c>
    </row>
    <row r="720" spans="1:8" x14ac:dyDescent="0.25">
      <c r="A720" t="str">
        <f t="shared" si="15"/>
        <v>99</v>
      </c>
      <c r="B720" t="str">
        <f>"03010"</f>
        <v>03010</v>
      </c>
      <c r="C720" t="s">
        <v>71</v>
      </c>
      <c r="D720">
        <v>123699</v>
      </c>
      <c r="E720">
        <v>30</v>
      </c>
      <c r="F720" s="1">
        <v>45239</v>
      </c>
      <c r="G720" t="s">
        <v>48</v>
      </c>
      <c r="H720" t="s">
        <v>12</v>
      </c>
    </row>
    <row r="721" spans="1:8" x14ac:dyDescent="0.25">
      <c r="A721" t="str">
        <f t="shared" si="15"/>
        <v>99</v>
      </c>
      <c r="B721" t="str">
        <f>"04483"</f>
        <v>04483</v>
      </c>
      <c r="C721" t="s">
        <v>267</v>
      </c>
      <c r="D721">
        <v>123700</v>
      </c>
      <c r="E721">
        <v>80</v>
      </c>
      <c r="F721" s="1">
        <v>45239</v>
      </c>
      <c r="G721" t="s">
        <v>48</v>
      </c>
      <c r="H721" t="s">
        <v>12</v>
      </c>
    </row>
    <row r="722" spans="1:8" x14ac:dyDescent="0.25">
      <c r="A722" t="str">
        <f t="shared" si="15"/>
        <v>99</v>
      </c>
      <c r="B722" t="str">
        <f>"00391"</f>
        <v>00391</v>
      </c>
      <c r="C722" t="s">
        <v>72</v>
      </c>
      <c r="D722">
        <v>123701</v>
      </c>
      <c r="E722">
        <v>76.5</v>
      </c>
      <c r="F722" s="1">
        <v>45239</v>
      </c>
      <c r="G722" t="s">
        <v>48</v>
      </c>
      <c r="H722" t="s">
        <v>12</v>
      </c>
    </row>
    <row r="723" spans="1:8" x14ac:dyDescent="0.25">
      <c r="A723" t="str">
        <f t="shared" si="15"/>
        <v>99</v>
      </c>
      <c r="B723" t="str">
        <f>"04994"</f>
        <v>04994</v>
      </c>
      <c r="C723" t="s">
        <v>73</v>
      </c>
      <c r="D723">
        <v>123702</v>
      </c>
      <c r="E723">
        <v>56</v>
      </c>
      <c r="F723" s="1">
        <v>45239</v>
      </c>
      <c r="G723" t="s">
        <v>48</v>
      </c>
      <c r="H723" t="s">
        <v>12</v>
      </c>
    </row>
    <row r="724" spans="1:8" x14ac:dyDescent="0.25">
      <c r="A724" t="str">
        <f t="shared" si="15"/>
        <v>99</v>
      </c>
      <c r="B724" t="str">
        <f>"04304"</f>
        <v>04304</v>
      </c>
      <c r="C724" t="s">
        <v>76</v>
      </c>
      <c r="D724">
        <v>123703</v>
      </c>
      <c r="E724">
        <v>16351.77</v>
      </c>
      <c r="F724" s="1">
        <v>45239</v>
      </c>
      <c r="G724" t="s">
        <v>48</v>
      </c>
      <c r="H724" t="s">
        <v>12</v>
      </c>
    </row>
    <row r="725" spans="1:8" x14ac:dyDescent="0.25">
      <c r="A725" t="str">
        <f t="shared" si="15"/>
        <v>99</v>
      </c>
      <c r="B725" t="str">
        <f>"00479"</f>
        <v>00479</v>
      </c>
      <c r="C725" t="s">
        <v>268</v>
      </c>
      <c r="D725">
        <v>123704</v>
      </c>
      <c r="E725">
        <v>140</v>
      </c>
      <c r="F725" s="1">
        <v>45239</v>
      </c>
      <c r="G725" t="s">
        <v>48</v>
      </c>
      <c r="H725" t="s">
        <v>12</v>
      </c>
    </row>
    <row r="726" spans="1:8" x14ac:dyDescent="0.25">
      <c r="A726" t="str">
        <f t="shared" si="15"/>
        <v>99</v>
      </c>
      <c r="B726" t="str">
        <f>"05465"</f>
        <v>05465</v>
      </c>
      <c r="C726" t="s">
        <v>269</v>
      </c>
      <c r="D726">
        <v>123705</v>
      </c>
      <c r="E726">
        <v>300</v>
      </c>
      <c r="F726" s="1">
        <v>45239</v>
      </c>
      <c r="G726" t="s">
        <v>48</v>
      </c>
      <c r="H726" t="s">
        <v>12</v>
      </c>
    </row>
    <row r="727" spans="1:8" x14ac:dyDescent="0.25">
      <c r="A727" t="str">
        <f t="shared" si="15"/>
        <v>99</v>
      </c>
      <c r="B727" t="str">
        <f>"00501"</f>
        <v>00501</v>
      </c>
      <c r="C727" t="s">
        <v>78</v>
      </c>
      <c r="D727">
        <v>123706</v>
      </c>
      <c r="E727">
        <v>393.24</v>
      </c>
      <c r="F727" s="1">
        <v>45239</v>
      </c>
      <c r="G727" t="s">
        <v>48</v>
      </c>
      <c r="H727" t="s">
        <v>12</v>
      </c>
    </row>
    <row r="728" spans="1:8" x14ac:dyDescent="0.25">
      <c r="A728" t="str">
        <f t="shared" si="15"/>
        <v>99</v>
      </c>
      <c r="B728" t="str">
        <f>"05325"</f>
        <v>05325</v>
      </c>
      <c r="C728" t="s">
        <v>172</v>
      </c>
      <c r="D728">
        <v>123707</v>
      </c>
      <c r="E728">
        <v>137.75</v>
      </c>
      <c r="F728" s="1">
        <v>45239</v>
      </c>
      <c r="G728" t="s">
        <v>48</v>
      </c>
      <c r="H728" t="s">
        <v>12</v>
      </c>
    </row>
    <row r="729" spans="1:8" x14ac:dyDescent="0.25">
      <c r="A729" t="str">
        <f t="shared" si="15"/>
        <v>99</v>
      </c>
      <c r="B729" t="str">
        <f>"00460"</f>
        <v>00460</v>
      </c>
      <c r="C729" t="s">
        <v>211</v>
      </c>
      <c r="D729">
        <v>123708</v>
      </c>
      <c r="E729">
        <v>770.86</v>
      </c>
      <c r="F729" s="1">
        <v>45239</v>
      </c>
      <c r="G729" t="s">
        <v>48</v>
      </c>
      <c r="H729" t="s">
        <v>12</v>
      </c>
    </row>
    <row r="730" spans="1:8" x14ac:dyDescent="0.25">
      <c r="A730" t="str">
        <f t="shared" si="15"/>
        <v>99</v>
      </c>
      <c r="B730" t="str">
        <f>"01415"</f>
        <v>01415</v>
      </c>
      <c r="C730" t="s">
        <v>81</v>
      </c>
      <c r="D730">
        <v>123709</v>
      </c>
      <c r="E730">
        <v>1033.52</v>
      </c>
      <c r="F730" s="1">
        <v>45239</v>
      </c>
      <c r="G730" t="s">
        <v>48</v>
      </c>
      <c r="H730" t="s">
        <v>12</v>
      </c>
    </row>
    <row r="731" spans="1:8" x14ac:dyDescent="0.25">
      <c r="A731" t="str">
        <f t="shared" si="15"/>
        <v>99</v>
      </c>
      <c r="B731" t="str">
        <f>"01575"</f>
        <v>01575</v>
      </c>
      <c r="C731" t="s">
        <v>270</v>
      </c>
      <c r="D731">
        <v>123710</v>
      </c>
      <c r="E731">
        <v>180</v>
      </c>
      <c r="F731" s="1">
        <v>45239</v>
      </c>
      <c r="G731" t="s">
        <v>48</v>
      </c>
      <c r="H731" t="s">
        <v>12</v>
      </c>
    </row>
    <row r="732" spans="1:8" x14ac:dyDescent="0.25">
      <c r="A732" t="str">
        <f t="shared" si="15"/>
        <v>99</v>
      </c>
      <c r="B732" t="str">
        <f>"00565"</f>
        <v>00565</v>
      </c>
      <c r="C732" t="s">
        <v>82</v>
      </c>
      <c r="D732">
        <v>123711</v>
      </c>
      <c r="E732">
        <v>2215.9</v>
      </c>
      <c r="F732" s="1">
        <v>45239</v>
      </c>
      <c r="G732" t="s">
        <v>48</v>
      </c>
      <c r="H732" t="s">
        <v>12</v>
      </c>
    </row>
    <row r="733" spans="1:8" x14ac:dyDescent="0.25">
      <c r="A733" t="str">
        <f t="shared" si="15"/>
        <v>99</v>
      </c>
      <c r="B733" t="str">
        <f>"05023"</f>
        <v>05023</v>
      </c>
      <c r="C733" t="s">
        <v>271</v>
      </c>
      <c r="D733">
        <v>123715</v>
      </c>
      <c r="E733">
        <v>852.5</v>
      </c>
      <c r="F733" s="1">
        <v>45239</v>
      </c>
      <c r="G733" t="s">
        <v>48</v>
      </c>
      <c r="H733" t="s">
        <v>12</v>
      </c>
    </row>
    <row r="734" spans="1:8" x14ac:dyDescent="0.25">
      <c r="A734" t="str">
        <f t="shared" si="15"/>
        <v>99</v>
      </c>
      <c r="B734" t="str">
        <f>"01604"</f>
        <v>01604</v>
      </c>
      <c r="C734" t="s">
        <v>83</v>
      </c>
      <c r="D734">
        <v>123716</v>
      </c>
      <c r="E734">
        <v>188.2</v>
      </c>
      <c r="F734" s="1">
        <v>45239</v>
      </c>
      <c r="G734" t="s">
        <v>48</v>
      </c>
      <c r="H734" t="s">
        <v>12</v>
      </c>
    </row>
    <row r="735" spans="1:8" x14ac:dyDescent="0.25">
      <c r="A735" t="str">
        <f t="shared" si="15"/>
        <v>99</v>
      </c>
      <c r="B735" t="str">
        <f>"05241"</f>
        <v>05241</v>
      </c>
      <c r="C735" t="s">
        <v>84</v>
      </c>
      <c r="D735">
        <v>123717</v>
      </c>
      <c r="E735">
        <v>12</v>
      </c>
      <c r="F735" s="1">
        <v>45239</v>
      </c>
      <c r="G735" t="s">
        <v>48</v>
      </c>
      <c r="H735" t="s">
        <v>12</v>
      </c>
    </row>
    <row r="736" spans="1:8" x14ac:dyDescent="0.25">
      <c r="A736" t="str">
        <f t="shared" si="15"/>
        <v>99</v>
      </c>
      <c r="B736" t="str">
        <f>"05274"</f>
        <v>05274</v>
      </c>
      <c r="C736" t="s">
        <v>272</v>
      </c>
      <c r="D736">
        <v>123718</v>
      </c>
      <c r="E736">
        <v>550.97</v>
      </c>
      <c r="F736" s="1">
        <v>45239</v>
      </c>
      <c r="G736" t="s">
        <v>48</v>
      </c>
      <c r="H736" t="s">
        <v>12</v>
      </c>
    </row>
    <row r="737" spans="1:8" x14ac:dyDescent="0.25">
      <c r="A737" t="str">
        <f t="shared" si="15"/>
        <v>99</v>
      </c>
      <c r="B737" t="str">
        <f>"03480"</f>
        <v>03480</v>
      </c>
      <c r="C737" t="s">
        <v>87</v>
      </c>
      <c r="D737">
        <v>123719</v>
      </c>
      <c r="E737">
        <v>715.45</v>
      </c>
      <c r="F737" s="1">
        <v>45239</v>
      </c>
      <c r="G737" t="s">
        <v>48</v>
      </c>
      <c r="H737" t="s">
        <v>12</v>
      </c>
    </row>
    <row r="738" spans="1:8" x14ac:dyDescent="0.25">
      <c r="A738" t="str">
        <f t="shared" si="15"/>
        <v>99</v>
      </c>
      <c r="B738" t="str">
        <f>"03463"</f>
        <v>03463</v>
      </c>
      <c r="C738" t="s">
        <v>88</v>
      </c>
      <c r="D738">
        <v>123720</v>
      </c>
      <c r="E738">
        <v>9.25</v>
      </c>
      <c r="F738" s="1">
        <v>45239</v>
      </c>
      <c r="G738" t="s">
        <v>48</v>
      </c>
      <c r="H738" t="s">
        <v>12</v>
      </c>
    </row>
    <row r="739" spans="1:8" x14ac:dyDescent="0.25">
      <c r="A739" t="str">
        <f t="shared" si="15"/>
        <v>99</v>
      </c>
      <c r="B739" t="str">
        <f>"03974"</f>
        <v>03974</v>
      </c>
      <c r="C739" t="s">
        <v>176</v>
      </c>
      <c r="D739">
        <v>123721</v>
      </c>
      <c r="E739">
        <v>1160.98</v>
      </c>
      <c r="F739" s="1">
        <v>45239</v>
      </c>
      <c r="G739" t="s">
        <v>48</v>
      </c>
      <c r="H739" t="s">
        <v>12</v>
      </c>
    </row>
    <row r="740" spans="1:8" x14ac:dyDescent="0.25">
      <c r="A740" t="str">
        <f t="shared" si="15"/>
        <v>99</v>
      </c>
      <c r="B740" t="str">
        <f>"04620"</f>
        <v>04620</v>
      </c>
      <c r="C740" t="s">
        <v>273</v>
      </c>
      <c r="D740">
        <v>123722</v>
      </c>
      <c r="E740">
        <v>300</v>
      </c>
      <c r="F740" s="1">
        <v>45239</v>
      </c>
      <c r="G740" t="s">
        <v>48</v>
      </c>
      <c r="H740" t="s">
        <v>12</v>
      </c>
    </row>
    <row r="741" spans="1:8" x14ac:dyDescent="0.25">
      <c r="A741" t="str">
        <f t="shared" si="15"/>
        <v>99</v>
      </c>
      <c r="B741" t="str">
        <f>"05464"</f>
        <v>05464</v>
      </c>
      <c r="C741" t="s">
        <v>274</v>
      </c>
      <c r="D741">
        <v>123723</v>
      </c>
      <c r="E741">
        <v>200</v>
      </c>
      <c r="F741" s="1">
        <v>45239</v>
      </c>
      <c r="G741" t="s">
        <v>48</v>
      </c>
      <c r="H741" t="s">
        <v>12</v>
      </c>
    </row>
    <row r="742" spans="1:8" x14ac:dyDescent="0.25">
      <c r="A742" t="str">
        <f t="shared" si="15"/>
        <v>99</v>
      </c>
      <c r="B742" t="str">
        <f>"01648"</f>
        <v>01648</v>
      </c>
      <c r="C742" t="s">
        <v>90</v>
      </c>
      <c r="D742">
        <v>123724</v>
      </c>
      <c r="E742">
        <v>499.69</v>
      </c>
      <c r="F742" s="1">
        <v>45239</v>
      </c>
      <c r="G742" t="s">
        <v>48</v>
      </c>
      <c r="H742" t="s">
        <v>12</v>
      </c>
    </row>
    <row r="743" spans="1:8" x14ac:dyDescent="0.25">
      <c r="A743" t="str">
        <f t="shared" si="15"/>
        <v>99</v>
      </c>
      <c r="B743" t="str">
        <f>"05451"</f>
        <v>05451</v>
      </c>
      <c r="C743" t="s">
        <v>275</v>
      </c>
      <c r="D743">
        <v>123725</v>
      </c>
      <c r="E743">
        <v>925</v>
      </c>
      <c r="F743" s="1">
        <v>45239</v>
      </c>
      <c r="G743" t="s">
        <v>48</v>
      </c>
      <c r="H743" t="s">
        <v>12</v>
      </c>
    </row>
    <row r="744" spans="1:8" x14ac:dyDescent="0.25">
      <c r="A744" t="str">
        <f t="shared" si="15"/>
        <v>99</v>
      </c>
      <c r="B744" t="str">
        <f>"05142"</f>
        <v>05142</v>
      </c>
      <c r="C744" t="s">
        <v>92</v>
      </c>
      <c r="D744">
        <v>123726</v>
      </c>
      <c r="E744">
        <v>203.56</v>
      </c>
      <c r="F744" s="1">
        <v>45239</v>
      </c>
      <c r="G744" t="s">
        <v>48</v>
      </c>
      <c r="H744" t="s">
        <v>12</v>
      </c>
    </row>
    <row r="745" spans="1:8" x14ac:dyDescent="0.25">
      <c r="A745" t="str">
        <f t="shared" si="15"/>
        <v>99</v>
      </c>
      <c r="B745" t="str">
        <f>"04998"</f>
        <v>04998</v>
      </c>
      <c r="C745" t="s">
        <v>94</v>
      </c>
      <c r="D745">
        <v>123727</v>
      </c>
      <c r="E745">
        <v>459.57</v>
      </c>
      <c r="F745" s="1">
        <v>45239</v>
      </c>
      <c r="G745" t="s">
        <v>48</v>
      </c>
      <c r="H745" t="s">
        <v>12</v>
      </c>
    </row>
    <row r="746" spans="1:8" x14ac:dyDescent="0.25">
      <c r="A746" t="str">
        <f t="shared" si="15"/>
        <v>99</v>
      </c>
      <c r="B746" t="str">
        <f>"03329"</f>
        <v>03329</v>
      </c>
      <c r="C746" t="s">
        <v>216</v>
      </c>
      <c r="D746">
        <v>123728</v>
      </c>
      <c r="E746">
        <v>235</v>
      </c>
      <c r="F746" s="1">
        <v>45239</v>
      </c>
      <c r="G746" t="s">
        <v>48</v>
      </c>
      <c r="H746" t="s">
        <v>12</v>
      </c>
    </row>
    <row r="747" spans="1:8" x14ac:dyDescent="0.25">
      <c r="A747" t="str">
        <f t="shared" si="15"/>
        <v>99</v>
      </c>
      <c r="B747" t="str">
        <f>"04185"</f>
        <v>04185</v>
      </c>
      <c r="C747" t="s">
        <v>276</v>
      </c>
      <c r="D747">
        <v>123729</v>
      </c>
      <c r="E747">
        <v>248.15</v>
      </c>
      <c r="F747" s="1">
        <v>45239</v>
      </c>
      <c r="G747" t="s">
        <v>48</v>
      </c>
      <c r="H747" t="s">
        <v>12</v>
      </c>
    </row>
    <row r="748" spans="1:8" x14ac:dyDescent="0.25">
      <c r="A748" t="str">
        <f t="shared" si="15"/>
        <v>99</v>
      </c>
      <c r="B748" t="str">
        <f>"02536"</f>
        <v>02536</v>
      </c>
      <c r="C748" t="s">
        <v>96</v>
      </c>
      <c r="D748">
        <v>123730</v>
      </c>
      <c r="E748">
        <v>725.06</v>
      </c>
      <c r="F748" s="1">
        <v>45239</v>
      </c>
      <c r="G748" t="s">
        <v>48</v>
      </c>
      <c r="H748" t="s">
        <v>12</v>
      </c>
    </row>
    <row r="749" spans="1:8" x14ac:dyDescent="0.25">
      <c r="A749" t="str">
        <f t="shared" si="15"/>
        <v>99</v>
      </c>
      <c r="B749" t="str">
        <f>"04245"</f>
        <v>04245</v>
      </c>
      <c r="C749" t="s">
        <v>178</v>
      </c>
      <c r="D749">
        <v>123731</v>
      </c>
      <c r="E749">
        <v>900</v>
      </c>
      <c r="F749" s="1">
        <v>45239</v>
      </c>
      <c r="G749" t="s">
        <v>48</v>
      </c>
      <c r="H749" t="s">
        <v>12</v>
      </c>
    </row>
    <row r="750" spans="1:8" x14ac:dyDescent="0.25">
      <c r="A750" t="str">
        <f t="shared" si="15"/>
        <v>99</v>
      </c>
      <c r="B750" t="str">
        <f>"04949"</f>
        <v>04949</v>
      </c>
      <c r="C750" t="s">
        <v>8</v>
      </c>
      <c r="D750">
        <v>123732</v>
      </c>
      <c r="E750">
        <v>49</v>
      </c>
      <c r="F750" s="1">
        <v>45239</v>
      </c>
      <c r="G750" t="s">
        <v>48</v>
      </c>
      <c r="H750" t="s">
        <v>12</v>
      </c>
    </row>
    <row r="751" spans="1:8" x14ac:dyDescent="0.25">
      <c r="A751" t="str">
        <f t="shared" si="15"/>
        <v>99</v>
      </c>
      <c r="B751" t="str">
        <f>"00437"</f>
        <v>00437</v>
      </c>
      <c r="C751" t="s">
        <v>99</v>
      </c>
      <c r="D751">
        <v>123733</v>
      </c>
      <c r="E751">
        <v>183.05</v>
      </c>
      <c r="F751" s="1">
        <v>45239</v>
      </c>
      <c r="G751" t="s">
        <v>48</v>
      </c>
      <c r="H751" t="s">
        <v>12</v>
      </c>
    </row>
    <row r="752" spans="1:8" x14ac:dyDescent="0.25">
      <c r="A752" t="str">
        <f t="shared" si="15"/>
        <v>99</v>
      </c>
      <c r="B752" t="str">
        <f>"00246"</f>
        <v>00246</v>
      </c>
      <c r="C752" t="s">
        <v>102</v>
      </c>
      <c r="D752">
        <v>123734</v>
      </c>
      <c r="E752">
        <v>49.29</v>
      </c>
      <c r="F752" s="1">
        <v>45239</v>
      </c>
      <c r="G752" t="s">
        <v>48</v>
      </c>
      <c r="H752" t="s">
        <v>12</v>
      </c>
    </row>
    <row r="753" spans="1:8" x14ac:dyDescent="0.25">
      <c r="A753" t="str">
        <f t="shared" si="15"/>
        <v>99</v>
      </c>
      <c r="B753" t="str">
        <f>"05382"</f>
        <v>05382</v>
      </c>
      <c r="C753" t="s">
        <v>103</v>
      </c>
      <c r="D753">
        <v>123735</v>
      </c>
      <c r="E753">
        <v>689.99</v>
      </c>
      <c r="F753" s="1">
        <v>45239</v>
      </c>
      <c r="G753" t="s">
        <v>48</v>
      </c>
      <c r="H753" t="s">
        <v>12</v>
      </c>
    </row>
    <row r="754" spans="1:8" x14ac:dyDescent="0.25">
      <c r="A754" t="str">
        <f t="shared" si="15"/>
        <v>99</v>
      </c>
      <c r="B754" t="str">
        <f>"04316"</f>
        <v>04316</v>
      </c>
      <c r="C754" t="s">
        <v>105</v>
      </c>
      <c r="D754">
        <v>123736</v>
      </c>
      <c r="E754">
        <v>678.67</v>
      </c>
      <c r="F754" s="1">
        <v>45239</v>
      </c>
      <c r="G754" t="s">
        <v>48</v>
      </c>
      <c r="H754" t="s">
        <v>12</v>
      </c>
    </row>
    <row r="755" spans="1:8" x14ac:dyDescent="0.25">
      <c r="A755" t="str">
        <f t="shared" si="15"/>
        <v>99</v>
      </c>
      <c r="B755" t="str">
        <f>"03483"</f>
        <v>03483</v>
      </c>
      <c r="C755" t="s">
        <v>277</v>
      </c>
      <c r="D755">
        <v>123737</v>
      </c>
      <c r="E755">
        <v>594.53</v>
      </c>
      <c r="F755" s="1">
        <v>45239</v>
      </c>
      <c r="G755" t="s">
        <v>48</v>
      </c>
      <c r="H755" t="s">
        <v>12</v>
      </c>
    </row>
    <row r="756" spans="1:8" x14ac:dyDescent="0.25">
      <c r="A756" t="str">
        <f t="shared" si="15"/>
        <v>99</v>
      </c>
      <c r="B756" t="str">
        <f>"03953"</f>
        <v>03953</v>
      </c>
      <c r="C756" t="s">
        <v>278</v>
      </c>
      <c r="D756">
        <v>123738</v>
      </c>
      <c r="E756">
        <v>951.78</v>
      </c>
      <c r="F756" s="1">
        <v>45239</v>
      </c>
      <c r="G756" t="s">
        <v>48</v>
      </c>
      <c r="H756" t="s">
        <v>12</v>
      </c>
    </row>
    <row r="757" spans="1:8" x14ac:dyDescent="0.25">
      <c r="A757" t="str">
        <f t="shared" si="15"/>
        <v>99</v>
      </c>
      <c r="B757" t="str">
        <f>"05078"</f>
        <v>05078</v>
      </c>
      <c r="C757" t="s">
        <v>279</v>
      </c>
      <c r="D757">
        <v>123739</v>
      </c>
      <c r="E757">
        <v>688.59</v>
      </c>
      <c r="F757" s="1">
        <v>45239</v>
      </c>
      <c r="G757" t="s">
        <v>48</v>
      </c>
      <c r="H757" t="s">
        <v>12</v>
      </c>
    </row>
    <row r="758" spans="1:8" x14ac:dyDescent="0.25">
      <c r="A758" t="str">
        <f t="shared" si="15"/>
        <v>99</v>
      </c>
      <c r="B758" t="str">
        <f>"00905"</f>
        <v>00905</v>
      </c>
      <c r="C758" t="s">
        <v>280</v>
      </c>
      <c r="D758">
        <v>123740</v>
      </c>
      <c r="E758">
        <v>409.27</v>
      </c>
      <c r="F758" s="1">
        <v>45239</v>
      </c>
      <c r="G758" t="s">
        <v>48</v>
      </c>
      <c r="H758" t="s">
        <v>12</v>
      </c>
    </row>
    <row r="759" spans="1:8" x14ac:dyDescent="0.25">
      <c r="A759" t="str">
        <f t="shared" si="15"/>
        <v>99</v>
      </c>
      <c r="B759" t="str">
        <f>"04473"</f>
        <v>04473</v>
      </c>
      <c r="C759" t="s">
        <v>107</v>
      </c>
      <c r="D759">
        <v>123741</v>
      </c>
      <c r="E759">
        <v>258.5</v>
      </c>
      <c r="F759" s="1">
        <v>45239</v>
      </c>
      <c r="G759" t="s">
        <v>48</v>
      </c>
      <c r="H759" t="s">
        <v>12</v>
      </c>
    </row>
    <row r="760" spans="1:8" x14ac:dyDescent="0.25">
      <c r="A760" t="str">
        <f t="shared" si="15"/>
        <v>99</v>
      </c>
      <c r="B760" t="str">
        <f>"01884"</f>
        <v>01884</v>
      </c>
      <c r="C760" t="s">
        <v>281</v>
      </c>
      <c r="D760">
        <v>123742</v>
      </c>
      <c r="E760">
        <v>198</v>
      </c>
      <c r="F760" s="1">
        <v>45239</v>
      </c>
      <c r="G760" t="s">
        <v>48</v>
      </c>
      <c r="H760" t="s">
        <v>12</v>
      </c>
    </row>
    <row r="761" spans="1:8" x14ac:dyDescent="0.25">
      <c r="A761" t="str">
        <f t="shared" si="15"/>
        <v>99</v>
      </c>
      <c r="B761" t="str">
        <f>"02511"</f>
        <v>02511</v>
      </c>
      <c r="C761" t="s">
        <v>282</v>
      </c>
      <c r="D761">
        <v>123743</v>
      </c>
      <c r="E761">
        <v>47.58</v>
      </c>
      <c r="F761" s="1">
        <v>45239</v>
      </c>
      <c r="G761" t="s">
        <v>48</v>
      </c>
      <c r="H761" t="s">
        <v>12</v>
      </c>
    </row>
    <row r="762" spans="1:8" x14ac:dyDescent="0.25">
      <c r="A762" t="str">
        <f t="shared" si="15"/>
        <v>99</v>
      </c>
      <c r="B762" t="str">
        <f>"01629"</f>
        <v>01629</v>
      </c>
      <c r="C762" t="s">
        <v>189</v>
      </c>
      <c r="D762">
        <v>123744</v>
      </c>
      <c r="E762">
        <v>430.88</v>
      </c>
      <c r="F762" s="1">
        <v>45239</v>
      </c>
      <c r="G762" t="s">
        <v>48</v>
      </c>
      <c r="H762" t="s">
        <v>12</v>
      </c>
    </row>
    <row r="763" spans="1:8" x14ac:dyDescent="0.25">
      <c r="A763" t="str">
        <f t="shared" si="15"/>
        <v>99</v>
      </c>
      <c r="B763" t="str">
        <f>"03129"</f>
        <v>03129</v>
      </c>
      <c r="C763" t="s">
        <v>113</v>
      </c>
      <c r="D763">
        <v>123745</v>
      </c>
      <c r="E763">
        <v>969.9</v>
      </c>
      <c r="F763" s="1">
        <v>45239</v>
      </c>
      <c r="G763" t="s">
        <v>48</v>
      </c>
      <c r="H763" t="s">
        <v>12</v>
      </c>
    </row>
    <row r="764" spans="1:8" x14ac:dyDescent="0.25">
      <c r="A764" t="str">
        <f t="shared" si="15"/>
        <v>99</v>
      </c>
      <c r="B764" t="str">
        <f>"04188"</f>
        <v>04188</v>
      </c>
      <c r="C764" t="s">
        <v>283</v>
      </c>
      <c r="D764">
        <v>123746</v>
      </c>
      <c r="E764">
        <v>676.2</v>
      </c>
      <c r="F764" s="1">
        <v>45239</v>
      </c>
      <c r="G764" t="s">
        <v>48</v>
      </c>
      <c r="H764" t="s">
        <v>12</v>
      </c>
    </row>
    <row r="765" spans="1:8" x14ac:dyDescent="0.25">
      <c r="A765" t="str">
        <f t="shared" si="15"/>
        <v>99</v>
      </c>
      <c r="B765" t="str">
        <f>"05468"</f>
        <v>05468</v>
      </c>
      <c r="C765" t="s">
        <v>284</v>
      </c>
      <c r="D765">
        <v>123747</v>
      </c>
      <c r="E765">
        <v>88</v>
      </c>
      <c r="F765" s="1">
        <v>45239</v>
      </c>
      <c r="G765" t="s">
        <v>48</v>
      </c>
      <c r="H765" t="s">
        <v>12</v>
      </c>
    </row>
    <row r="766" spans="1:8" x14ac:dyDescent="0.25">
      <c r="A766" t="str">
        <f t="shared" si="15"/>
        <v>99</v>
      </c>
      <c r="B766" t="str">
        <f>"01049"</f>
        <v>01049</v>
      </c>
      <c r="C766" t="s">
        <v>190</v>
      </c>
      <c r="D766">
        <v>123748</v>
      </c>
      <c r="E766">
        <v>315</v>
      </c>
      <c r="F766" s="1">
        <v>45239</v>
      </c>
      <c r="G766" t="s">
        <v>48</v>
      </c>
      <c r="H766" t="s">
        <v>12</v>
      </c>
    </row>
    <row r="767" spans="1:8" x14ac:dyDescent="0.25">
      <c r="A767" t="str">
        <f t="shared" si="15"/>
        <v>99</v>
      </c>
      <c r="B767" t="str">
        <f>"00336"</f>
        <v>00336</v>
      </c>
      <c r="C767" t="s">
        <v>116</v>
      </c>
      <c r="D767">
        <v>123749</v>
      </c>
      <c r="E767">
        <v>112</v>
      </c>
      <c r="F767" s="1">
        <v>45239</v>
      </c>
      <c r="G767" t="s">
        <v>48</v>
      </c>
      <c r="H767" t="s">
        <v>12</v>
      </c>
    </row>
    <row r="768" spans="1:8" x14ac:dyDescent="0.25">
      <c r="A768" t="str">
        <f t="shared" si="15"/>
        <v>99</v>
      </c>
      <c r="B768" t="str">
        <f>"05462"</f>
        <v>05462</v>
      </c>
      <c r="C768" t="s">
        <v>285</v>
      </c>
      <c r="D768">
        <v>123750</v>
      </c>
      <c r="E768">
        <v>1200</v>
      </c>
      <c r="F768" s="1">
        <v>45239</v>
      </c>
      <c r="G768" t="s">
        <v>48</v>
      </c>
      <c r="H768" t="s">
        <v>12</v>
      </c>
    </row>
    <row r="769" spans="1:8" x14ac:dyDescent="0.25">
      <c r="A769" t="str">
        <f t="shared" si="15"/>
        <v>99</v>
      </c>
      <c r="B769" t="str">
        <f>"05330"</f>
        <v>05330</v>
      </c>
      <c r="C769" t="s">
        <v>118</v>
      </c>
      <c r="D769">
        <v>123751</v>
      </c>
      <c r="E769">
        <v>175</v>
      </c>
      <c r="F769" s="1">
        <v>45239</v>
      </c>
      <c r="G769" t="s">
        <v>48</v>
      </c>
      <c r="H769" t="s">
        <v>12</v>
      </c>
    </row>
    <row r="770" spans="1:8" x14ac:dyDescent="0.25">
      <c r="A770" t="str">
        <f t="shared" ref="A770:A833" si="16">"99"</f>
        <v>99</v>
      </c>
      <c r="B770" t="str">
        <f>"04169"</f>
        <v>04169</v>
      </c>
      <c r="C770" t="s">
        <v>286</v>
      </c>
      <c r="D770">
        <v>123752</v>
      </c>
      <c r="E770">
        <v>531.16999999999996</v>
      </c>
      <c r="F770" s="1">
        <v>45239</v>
      </c>
      <c r="G770" t="s">
        <v>48</v>
      </c>
      <c r="H770" t="s">
        <v>12</v>
      </c>
    </row>
    <row r="771" spans="1:8" x14ac:dyDescent="0.25">
      <c r="A771" t="str">
        <f t="shared" si="16"/>
        <v>99</v>
      </c>
      <c r="B771" t="str">
        <f>"05048"</f>
        <v>05048</v>
      </c>
      <c r="C771" t="s">
        <v>121</v>
      </c>
      <c r="D771">
        <v>123753</v>
      </c>
      <c r="E771">
        <v>375</v>
      </c>
      <c r="F771" s="1">
        <v>45239</v>
      </c>
      <c r="G771" t="s">
        <v>48</v>
      </c>
      <c r="H771" t="s">
        <v>12</v>
      </c>
    </row>
    <row r="772" spans="1:8" x14ac:dyDescent="0.25">
      <c r="A772" t="str">
        <f t="shared" si="16"/>
        <v>99</v>
      </c>
      <c r="B772" t="str">
        <f>"03868"</f>
        <v>03868</v>
      </c>
      <c r="C772" t="s">
        <v>287</v>
      </c>
      <c r="D772">
        <v>123754</v>
      </c>
      <c r="E772">
        <v>887.91</v>
      </c>
      <c r="F772" s="1">
        <v>45239</v>
      </c>
      <c r="G772" t="s">
        <v>48</v>
      </c>
      <c r="H772" t="s">
        <v>12</v>
      </c>
    </row>
    <row r="773" spans="1:8" x14ac:dyDescent="0.25">
      <c r="A773" t="str">
        <f t="shared" si="16"/>
        <v>99</v>
      </c>
      <c r="B773" t="str">
        <f>"04530"</f>
        <v>04530</v>
      </c>
      <c r="C773" t="s">
        <v>288</v>
      </c>
      <c r="D773">
        <v>123756</v>
      </c>
      <c r="E773">
        <v>900.29</v>
      </c>
      <c r="F773" s="1">
        <v>45252</v>
      </c>
      <c r="G773" t="s">
        <v>48</v>
      </c>
      <c r="H773" t="s">
        <v>12</v>
      </c>
    </row>
    <row r="774" spans="1:8" x14ac:dyDescent="0.25">
      <c r="A774" t="str">
        <f t="shared" si="16"/>
        <v>99</v>
      </c>
      <c r="B774" t="str">
        <f>"04755"</f>
        <v>04755</v>
      </c>
      <c r="C774" t="s">
        <v>149</v>
      </c>
      <c r="D774">
        <v>123757</v>
      </c>
      <c r="E774">
        <v>29</v>
      </c>
      <c r="F774" s="1">
        <v>45252</v>
      </c>
      <c r="G774" t="s">
        <v>48</v>
      </c>
      <c r="H774" t="s">
        <v>12</v>
      </c>
    </row>
    <row r="775" spans="1:8" x14ac:dyDescent="0.25">
      <c r="A775" t="str">
        <f t="shared" si="16"/>
        <v>99</v>
      </c>
      <c r="B775" t="str">
        <f>"04037"</f>
        <v>04037</v>
      </c>
      <c r="C775" t="s">
        <v>150</v>
      </c>
      <c r="D775">
        <v>123758</v>
      </c>
      <c r="E775">
        <v>753.8</v>
      </c>
      <c r="F775" s="1">
        <v>45252</v>
      </c>
      <c r="G775" t="s">
        <v>48</v>
      </c>
      <c r="H775" t="s">
        <v>12</v>
      </c>
    </row>
    <row r="776" spans="1:8" x14ac:dyDescent="0.25">
      <c r="A776" t="str">
        <f t="shared" si="16"/>
        <v>99</v>
      </c>
      <c r="B776" t="str">
        <f>"05051"</f>
        <v>05051</v>
      </c>
      <c r="C776" t="s">
        <v>289</v>
      </c>
      <c r="D776">
        <v>123759</v>
      </c>
      <c r="E776">
        <v>630</v>
      </c>
      <c r="F776" s="1">
        <v>45252</v>
      </c>
      <c r="G776" t="s">
        <v>48</v>
      </c>
      <c r="H776" t="s">
        <v>12</v>
      </c>
    </row>
    <row r="777" spans="1:8" x14ac:dyDescent="0.25">
      <c r="A777" t="str">
        <f t="shared" si="16"/>
        <v>99</v>
      </c>
      <c r="B777" t="str">
        <f>"04555"</f>
        <v>04555</v>
      </c>
      <c r="C777" t="s">
        <v>49</v>
      </c>
      <c r="D777">
        <v>123760</v>
      </c>
      <c r="E777">
        <v>181.73</v>
      </c>
      <c r="F777" s="1">
        <v>45252</v>
      </c>
      <c r="G777" t="s">
        <v>48</v>
      </c>
      <c r="H777" t="s">
        <v>12</v>
      </c>
    </row>
    <row r="778" spans="1:8" x14ac:dyDescent="0.25">
      <c r="A778" t="str">
        <f t="shared" si="16"/>
        <v>99</v>
      </c>
      <c r="B778" t="str">
        <f>"05398"</f>
        <v>05398</v>
      </c>
      <c r="C778" t="s">
        <v>50</v>
      </c>
      <c r="D778">
        <v>123761</v>
      </c>
      <c r="E778">
        <v>68.819999999999993</v>
      </c>
      <c r="F778" s="1">
        <v>45252</v>
      </c>
      <c r="G778" t="s">
        <v>48</v>
      </c>
      <c r="H778" t="s">
        <v>12</v>
      </c>
    </row>
    <row r="779" spans="1:8" x14ac:dyDescent="0.25">
      <c r="A779" t="str">
        <f t="shared" si="16"/>
        <v>99</v>
      </c>
      <c r="B779" t="str">
        <f>"04277"</f>
        <v>04277</v>
      </c>
      <c r="C779" t="s">
        <v>154</v>
      </c>
      <c r="D779">
        <v>123762</v>
      </c>
      <c r="E779">
        <v>358</v>
      </c>
      <c r="F779" s="1">
        <v>45252</v>
      </c>
      <c r="G779" t="s">
        <v>48</v>
      </c>
      <c r="H779" t="s">
        <v>12</v>
      </c>
    </row>
    <row r="780" spans="1:8" x14ac:dyDescent="0.25">
      <c r="A780" t="str">
        <f t="shared" si="16"/>
        <v>99</v>
      </c>
      <c r="B780" t="str">
        <f>"02004"</f>
        <v>02004</v>
      </c>
      <c r="C780" t="s">
        <v>51</v>
      </c>
      <c r="D780">
        <v>123763</v>
      </c>
      <c r="E780">
        <v>192.56</v>
      </c>
      <c r="F780" s="1">
        <v>45252</v>
      </c>
      <c r="G780" t="s">
        <v>48</v>
      </c>
      <c r="H780" t="s">
        <v>12</v>
      </c>
    </row>
    <row r="781" spans="1:8" x14ac:dyDescent="0.25">
      <c r="A781" t="str">
        <f t="shared" si="16"/>
        <v>99</v>
      </c>
      <c r="B781" t="str">
        <f>"04096"</f>
        <v>04096</v>
      </c>
      <c r="C781" t="s">
        <v>52</v>
      </c>
      <c r="D781">
        <v>123764</v>
      </c>
      <c r="E781">
        <v>108</v>
      </c>
      <c r="F781" s="1">
        <v>45252</v>
      </c>
      <c r="G781" t="s">
        <v>48</v>
      </c>
      <c r="H781" t="s">
        <v>12</v>
      </c>
    </row>
    <row r="782" spans="1:8" x14ac:dyDescent="0.25">
      <c r="A782" t="str">
        <f t="shared" si="16"/>
        <v>99</v>
      </c>
      <c r="B782" t="str">
        <f>"05071"</f>
        <v>05071</v>
      </c>
      <c r="C782" t="s">
        <v>52</v>
      </c>
      <c r="D782">
        <v>123765</v>
      </c>
      <c r="E782">
        <v>1882.94</v>
      </c>
      <c r="F782" s="1">
        <v>45252</v>
      </c>
      <c r="G782" t="s">
        <v>48</v>
      </c>
      <c r="H782" t="s">
        <v>12</v>
      </c>
    </row>
    <row r="783" spans="1:8" x14ac:dyDescent="0.25">
      <c r="A783" t="str">
        <f t="shared" si="16"/>
        <v>99</v>
      </c>
      <c r="B783" t="str">
        <f>"24636"</f>
        <v>24636</v>
      </c>
      <c r="C783" t="s">
        <v>52</v>
      </c>
      <c r="D783">
        <v>123766</v>
      </c>
      <c r="E783">
        <v>115.86</v>
      </c>
      <c r="F783" s="1">
        <v>45252</v>
      </c>
      <c r="G783" t="s">
        <v>48</v>
      </c>
      <c r="H783" t="s">
        <v>12</v>
      </c>
    </row>
    <row r="784" spans="1:8" x14ac:dyDescent="0.25">
      <c r="A784" t="str">
        <f t="shared" si="16"/>
        <v>99</v>
      </c>
      <c r="B784" t="str">
        <f>"04644"</f>
        <v>04644</v>
      </c>
      <c r="C784" t="s">
        <v>261</v>
      </c>
      <c r="D784">
        <v>123767</v>
      </c>
      <c r="E784">
        <v>102441.58</v>
      </c>
      <c r="F784" s="1">
        <v>45252</v>
      </c>
      <c r="G784" t="s">
        <v>48</v>
      </c>
      <c r="H784" t="s">
        <v>12</v>
      </c>
    </row>
    <row r="785" spans="1:8" x14ac:dyDescent="0.25">
      <c r="A785" t="str">
        <f t="shared" si="16"/>
        <v>99</v>
      </c>
      <c r="B785" t="str">
        <f>"01525"</f>
        <v>01525</v>
      </c>
      <c r="C785" t="s">
        <v>56</v>
      </c>
      <c r="D785">
        <v>123768</v>
      </c>
      <c r="E785">
        <v>46.69</v>
      </c>
      <c r="F785" s="1">
        <v>45252</v>
      </c>
      <c r="G785" t="s">
        <v>48</v>
      </c>
      <c r="H785" t="s">
        <v>12</v>
      </c>
    </row>
    <row r="786" spans="1:8" x14ac:dyDescent="0.25">
      <c r="A786" t="str">
        <f t="shared" si="16"/>
        <v>99</v>
      </c>
      <c r="B786" t="str">
        <f>"05166"</f>
        <v>05166</v>
      </c>
      <c r="C786" t="s">
        <v>156</v>
      </c>
      <c r="D786">
        <v>123769</v>
      </c>
      <c r="E786">
        <v>850.38</v>
      </c>
      <c r="F786" s="1">
        <v>45252</v>
      </c>
      <c r="G786" t="s">
        <v>48</v>
      </c>
      <c r="H786" t="s">
        <v>12</v>
      </c>
    </row>
    <row r="787" spans="1:8" x14ac:dyDescent="0.25">
      <c r="A787" t="str">
        <f t="shared" si="16"/>
        <v>99</v>
      </c>
      <c r="B787" t="str">
        <f>"04388"</f>
        <v>04388</v>
      </c>
      <c r="C787" t="s">
        <v>58</v>
      </c>
      <c r="D787">
        <v>123770</v>
      </c>
      <c r="E787">
        <v>414.55</v>
      </c>
      <c r="F787" s="1">
        <v>45252</v>
      </c>
      <c r="G787" t="s">
        <v>48</v>
      </c>
      <c r="H787" t="s">
        <v>12</v>
      </c>
    </row>
    <row r="788" spans="1:8" x14ac:dyDescent="0.25">
      <c r="A788" t="str">
        <f t="shared" si="16"/>
        <v>99</v>
      </c>
      <c r="B788" t="str">
        <f>"03671"</f>
        <v>03671</v>
      </c>
      <c r="C788" t="s">
        <v>242</v>
      </c>
      <c r="D788">
        <v>123771</v>
      </c>
      <c r="E788">
        <v>3151</v>
      </c>
      <c r="F788" s="1">
        <v>45252</v>
      </c>
      <c r="G788" t="s">
        <v>48</v>
      </c>
      <c r="H788" t="s">
        <v>12</v>
      </c>
    </row>
    <row r="789" spans="1:8" x14ac:dyDescent="0.25">
      <c r="A789" t="str">
        <f t="shared" si="16"/>
        <v>99</v>
      </c>
      <c r="B789" t="str">
        <f>"05391"</f>
        <v>05391</v>
      </c>
      <c r="C789" t="s">
        <v>158</v>
      </c>
      <c r="D789">
        <v>123772</v>
      </c>
      <c r="E789">
        <v>52129.9</v>
      </c>
      <c r="F789" s="1">
        <v>45252</v>
      </c>
      <c r="G789" t="s">
        <v>48</v>
      </c>
      <c r="H789" t="s">
        <v>12</v>
      </c>
    </row>
    <row r="790" spans="1:8" x14ac:dyDescent="0.25">
      <c r="A790" t="str">
        <f t="shared" si="16"/>
        <v>99</v>
      </c>
      <c r="B790" t="str">
        <f>"01596"</f>
        <v>01596</v>
      </c>
      <c r="C790" t="s">
        <v>59</v>
      </c>
      <c r="D790">
        <v>123773</v>
      </c>
      <c r="E790">
        <v>480</v>
      </c>
      <c r="F790" s="1">
        <v>45252</v>
      </c>
      <c r="G790" t="s">
        <v>48</v>
      </c>
      <c r="H790" t="s">
        <v>12</v>
      </c>
    </row>
    <row r="791" spans="1:8" x14ac:dyDescent="0.25">
      <c r="A791" t="str">
        <f t="shared" si="16"/>
        <v>99</v>
      </c>
      <c r="B791" t="str">
        <f>"1"</f>
        <v>1</v>
      </c>
      <c r="C791" t="s">
        <v>290</v>
      </c>
      <c r="D791">
        <v>123774</v>
      </c>
      <c r="E791">
        <v>889.4</v>
      </c>
      <c r="F791" s="1">
        <v>45252</v>
      </c>
      <c r="G791" t="s">
        <v>48</v>
      </c>
      <c r="H791" t="s">
        <v>12</v>
      </c>
    </row>
    <row r="792" spans="1:8" x14ac:dyDescent="0.25">
      <c r="A792" t="str">
        <f t="shared" si="16"/>
        <v>99</v>
      </c>
      <c r="B792" t="str">
        <f>"05129"</f>
        <v>05129</v>
      </c>
      <c r="C792" t="s">
        <v>60</v>
      </c>
      <c r="D792">
        <v>123775</v>
      </c>
      <c r="E792">
        <v>55.16</v>
      </c>
      <c r="F792" s="1">
        <v>45252</v>
      </c>
      <c r="G792" t="s">
        <v>48</v>
      </c>
      <c r="H792" t="s">
        <v>12</v>
      </c>
    </row>
    <row r="793" spans="1:8" x14ac:dyDescent="0.25">
      <c r="A793" t="str">
        <f t="shared" si="16"/>
        <v>99</v>
      </c>
      <c r="B793" t="str">
        <f>"05024"</f>
        <v>05024</v>
      </c>
      <c r="C793" t="s">
        <v>201</v>
      </c>
      <c r="D793">
        <v>123776</v>
      </c>
      <c r="E793">
        <v>83</v>
      </c>
      <c r="F793" s="1">
        <v>45252</v>
      </c>
      <c r="G793" t="s">
        <v>48</v>
      </c>
      <c r="H793" t="s">
        <v>12</v>
      </c>
    </row>
    <row r="794" spans="1:8" x14ac:dyDescent="0.25">
      <c r="A794" t="str">
        <f t="shared" si="16"/>
        <v>99</v>
      </c>
      <c r="B794" t="str">
        <f>"02030"</f>
        <v>02030</v>
      </c>
      <c r="C794" t="s">
        <v>161</v>
      </c>
      <c r="D794">
        <v>123777</v>
      </c>
      <c r="E794">
        <v>42796</v>
      </c>
      <c r="F794" s="1">
        <v>45252</v>
      </c>
      <c r="G794" t="s">
        <v>48</v>
      </c>
      <c r="H794" t="s">
        <v>12</v>
      </c>
    </row>
    <row r="795" spans="1:8" x14ac:dyDescent="0.25">
      <c r="A795" t="str">
        <f t="shared" si="16"/>
        <v>99</v>
      </c>
      <c r="B795" t="str">
        <f>"05049"</f>
        <v>05049</v>
      </c>
      <c r="C795" t="s">
        <v>65</v>
      </c>
      <c r="D795">
        <v>123778</v>
      </c>
      <c r="E795">
        <v>821.6</v>
      </c>
      <c r="F795" s="1">
        <v>45252</v>
      </c>
      <c r="G795" t="s">
        <v>48</v>
      </c>
      <c r="H795" t="s">
        <v>12</v>
      </c>
    </row>
    <row r="796" spans="1:8" x14ac:dyDescent="0.25">
      <c r="A796" t="str">
        <f t="shared" si="16"/>
        <v>99</v>
      </c>
      <c r="B796" t="str">
        <f>"04451"</f>
        <v>04451</v>
      </c>
      <c r="C796" t="s">
        <v>291</v>
      </c>
      <c r="D796">
        <v>123779</v>
      </c>
      <c r="E796">
        <v>327</v>
      </c>
      <c r="F796" s="1">
        <v>45252</v>
      </c>
      <c r="G796" t="s">
        <v>48</v>
      </c>
      <c r="H796" t="s">
        <v>12</v>
      </c>
    </row>
    <row r="797" spans="1:8" x14ac:dyDescent="0.25">
      <c r="A797" t="str">
        <f t="shared" si="16"/>
        <v>99</v>
      </c>
      <c r="B797" t="str">
        <f>"04549"</f>
        <v>04549</v>
      </c>
      <c r="C797" t="s">
        <v>164</v>
      </c>
      <c r="D797">
        <v>123780</v>
      </c>
      <c r="E797">
        <v>7582.03</v>
      </c>
      <c r="F797" s="1">
        <v>45252</v>
      </c>
      <c r="G797" t="s">
        <v>48</v>
      </c>
      <c r="H797" t="s">
        <v>12</v>
      </c>
    </row>
    <row r="798" spans="1:8" x14ac:dyDescent="0.25">
      <c r="A798" t="str">
        <f t="shared" si="16"/>
        <v>99</v>
      </c>
      <c r="B798" t="str">
        <f>"00364"</f>
        <v>00364</v>
      </c>
      <c r="C798" t="s">
        <v>165</v>
      </c>
      <c r="D798">
        <v>123781</v>
      </c>
      <c r="E798">
        <v>496.91</v>
      </c>
      <c r="F798" s="1">
        <v>45252</v>
      </c>
      <c r="G798" t="s">
        <v>48</v>
      </c>
      <c r="H798" t="s">
        <v>12</v>
      </c>
    </row>
    <row r="799" spans="1:8" x14ac:dyDescent="0.25">
      <c r="A799" t="str">
        <f t="shared" si="16"/>
        <v>99</v>
      </c>
      <c r="B799" t="str">
        <f>"02405"</f>
        <v>02405</v>
      </c>
      <c r="C799" t="s">
        <v>131</v>
      </c>
      <c r="D799">
        <v>123782</v>
      </c>
      <c r="E799">
        <v>865.08</v>
      </c>
      <c r="F799" s="1">
        <v>45252</v>
      </c>
      <c r="G799" t="s">
        <v>48</v>
      </c>
      <c r="H799" t="s">
        <v>12</v>
      </c>
    </row>
    <row r="800" spans="1:8" x14ac:dyDescent="0.25">
      <c r="A800" t="str">
        <f t="shared" si="16"/>
        <v>99</v>
      </c>
      <c r="B800" t="str">
        <f>"01491"</f>
        <v>01491</v>
      </c>
      <c r="C800" t="s">
        <v>167</v>
      </c>
      <c r="D800">
        <v>123783</v>
      </c>
      <c r="E800">
        <v>7308.25</v>
      </c>
      <c r="F800" s="1">
        <v>45252</v>
      </c>
      <c r="G800" t="s">
        <v>48</v>
      </c>
      <c r="H800" t="s">
        <v>12</v>
      </c>
    </row>
    <row r="801" spans="1:8" x14ac:dyDescent="0.25">
      <c r="A801" t="str">
        <f t="shared" si="16"/>
        <v>99</v>
      </c>
      <c r="B801" t="str">
        <f>"04994"</f>
        <v>04994</v>
      </c>
      <c r="C801" t="s">
        <v>73</v>
      </c>
      <c r="D801">
        <v>123784</v>
      </c>
      <c r="E801">
        <v>110.4</v>
      </c>
      <c r="F801" s="1">
        <v>45252</v>
      </c>
      <c r="G801" t="s">
        <v>48</v>
      </c>
      <c r="H801" t="s">
        <v>12</v>
      </c>
    </row>
    <row r="802" spans="1:8" x14ac:dyDescent="0.25">
      <c r="A802" t="str">
        <f t="shared" si="16"/>
        <v>99</v>
      </c>
      <c r="B802" t="str">
        <f>"01877"</f>
        <v>01877</v>
      </c>
      <c r="C802" t="s">
        <v>74</v>
      </c>
      <c r="D802">
        <v>123785</v>
      </c>
      <c r="E802">
        <v>141.75</v>
      </c>
      <c r="F802" s="1">
        <v>45252</v>
      </c>
      <c r="G802" t="s">
        <v>48</v>
      </c>
      <c r="H802" t="s">
        <v>12</v>
      </c>
    </row>
    <row r="803" spans="1:8" x14ac:dyDescent="0.25">
      <c r="A803" t="str">
        <f t="shared" si="16"/>
        <v>99</v>
      </c>
      <c r="B803" t="str">
        <f>"00428"</f>
        <v>00428</v>
      </c>
      <c r="C803" t="s">
        <v>292</v>
      </c>
      <c r="D803">
        <v>123786</v>
      </c>
      <c r="E803">
        <v>32.65</v>
      </c>
      <c r="F803" s="1">
        <v>45252</v>
      </c>
      <c r="G803" t="s">
        <v>48</v>
      </c>
      <c r="H803" t="s">
        <v>12</v>
      </c>
    </row>
    <row r="804" spans="1:8" x14ac:dyDescent="0.25">
      <c r="A804" t="str">
        <f t="shared" si="16"/>
        <v>99</v>
      </c>
      <c r="B804" t="str">
        <f>"02315"</f>
        <v>02315</v>
      </c>
      <c r="C804" t="s">
        <v>169</v>
      </c>
      <c r="D804">
        <v>123787</v>
      </c>
      <c r="E804">
        <v>178</v>
      </c>
      <c r="F804" s="1">
        <v>45252</v>
      </c>
      <c r="G804" t="s">
        <v>48</v>
      </c>
      <c r="H804" t="s">
        <v>12</v>
      </c>
    </row>
    <row r="805" spans="1:8" x14ac:dyDescent="0.25">
      <c r="A805" t="str">
        <f t="shared" si="16"/>
        <v>99</v>
      </c>
      <c r="B805" t="str">
        <f>"03746"</f>
        <v>03746</v>
      </c>
      <c r="C805" t="s">
        <v>293</v>
      </c>
      <c r="D805">
        <v>123788</v>
      </c>
      <c r="E805">
        <v>24</v>
      </c>
      <c r="F805" s="1">
        <v>45252</v>
      </c>
      <c r="G805" t="s">
        <v>48</v>
      </c>
      <c r="H805" t="s">
        <v>12</v>
      </c>
    </row>
    <row r="806" spans="1:8" x14ac:dyDescent="0.25">
      <c r="A806" t="str">
        <f t="shared" si="16"/>
        <v>99</v>
      </c>
      <c r="B806" t="str">
        <f>"04802"</f>
        <v>04802</v>
      </c>
      <c r="C806" t="s">
        <v>14</v>
      </c>
      <c r="D806">
        <v>123789</v>
      </c>
      <c r="E806">
        <v>119.6</v>
      </c>
      <c r="F806" s="1">
        <v>45252</v>
      </c>
      <c r="G806" t="s">
        <v>48</v>
      </c>
      <c r="H806" t="s">
        <v>12</v>
      </c>
    </row>
    <row r="807" spans="1:8" x14ac:dyDescent="0.25">
      <c r="A807" t="str">
        <f t="shared" si="16"/>
        <v>99</v>
      </c>
      <c r="B807" t="str">
        <f>"05390"</f>
        <v>05390</v>
      </c>
      <c r="C807" t="s">
        <v>294</v>
      </c>
      <c r="D807">
        <v>123790</v>
      </c>
      <c r="E807">
        <v>796</v>
      </c>
      <c r="F807" s="1">
        <v>45252</v>
      </c>
      <c r="G807" t="s">
        <v>30</v>
      </c>
      <c r="H807" t="s">
        <v>12</v>
      </c>
    </row>
    <row r="808" spans="1:8" x14ac:dyDescent="0.25">
      <c r="A808" t="str">
        <f t="shared" si="16"/>
        <v>99</v>
      </c>
      <c r="B808" t="str">
        <f>"05390"</f>
        <v>05390</v>
      </c>
      <c r="C808" t="s">
        <v>294</v>
      </c>
      <c r="D808">
        <v>123790</v>
      </c>
      <c r="E808">
        <v>796</v>
      </c>
      <c r="F808" s="1">
        <v>45278</v>
      </c>
      <c r="G808" t="s">
        <v>30</v>
      </c>
    </row>
    <row r="809" spans="1:8" x14ac:dyDescent="0.25">
      <c r="A809" t="str">
        <f t="shared" si="16"/>
        <v>99</v>
      </c>
      <c r="B809" t="str">
        <f>"03755"</f>
        <v>03755</v>
      </c>
      <c r="C809" t="s">
        <v>75</v>
      </c>
      <c r="D809">
        <v>123791</v>
      </c>
      <c r="E809">
        <v>750</v>
      </c>
      <c r="F809" s="1">
        <v>45252</v>
      </c>
      <c r="G809" t="s">
        <v>48</v>
      </c>
      <c r="H809" t="s">
        <v>12</v>
      </c>
    </row>
    <row r="810" spans="1:8" x14ac:dyDescent="0.25">
      <c r="A810" t="str">
        <f t="shared" si="16"/>
        <v>99</v>
      </c>
      <c r="B810" t="str">
        <f>"03755"</f>
        <v>03755</v>
      </c>
      <c r="C810" t="s">
        <v>75</v>
      </c>
      <c r="D810">
        <v>123792</v>
      </c>
      <c r="E810">
        <v>750</v>
      </c>
      <c r="F810" s="1">
        <v>45252</v>
      </c>
      <c r="G810" t="s">
        <v>48</v>
      </c>
      <c r="H810" t="s">
        <v>12</v>
      </c>
    </row>
    <row r="811" spans="1:8" x14ac:dyDescent="0.25">
      <c r="A811" t="str">
        <f t="shared" si="16"/>
        <v>99</v>
      </c>
      <c r="B811" t="str">
        <f>"05325"</f>
        <v>05325</v>
      </c>
      <c r="C811" t="s">
        <v>172</v>
      </c>
      <c r="D811">
        <v>123793</v>
      </c>
      <c r="E811">
        <v>25.5</v>
      </c>
      <c r="F811" s="1">
        <v>45252</v>
      </c>
      <c r="G811" t="s">
        <v>48</v>
      </c>
      <c r="H811" t="s">
        <v>12</v>
      </c>
    </row>
    <row r="812" spans="1:8" x14ac:dyDescent="0.25">
      <c r="A812" t="str">
        <f t="shared" si="16"/>
        <v>99</v>
      </c>
      <c r="B812" t="str">
        <f>"05229"</f>
        <v>05229</v>
      </c>
      <c r="C812" t="s">
        <v>272</v>
      </c>
      <c r="D812">
        <v>123794</v>
      </c>
      <c r="E812">
        <v>466.45</v>
      </c>
      <c r="F812" s="1">
        <v>45252</v>
      </c>
      <c r="G812" t="s">
        <v>48</v>
      </c>
      <c r="H812" t="s">
        <v>12</v>
      </c>
    </row>
    <row r="813" spans="1:8" x14ac:dyDescent="0.25">
      <c r="A813" t="str">
        <f t="shared" si="16"/>
        <v>99</v>
      </c>
      <c r="B813" t="str">
        <f>"05327"</f>
        <v>05327</v>
      </c>
      <c r="C813" t="s">
        <v>295</v>
      </c>
      <c r="D813">
        <v>123795</v>
      </c>
      <c r="E813">
        <v>450</v>
      </c>
      <c r="F813" s="1">
        <v>45252</v>
      </c>
      <c r="G813" t="s">
        <v>48</v>
      </c>
      <c r="H813" t="s">
        <v>12</v>
      </c>
    </row>
    <row r="814" spans="1:8" x14ac:dyDescent="0.25">
      <c r="A814" t="str">
        <f t="shared" si="16"/>
        <v>99</v>
      </c>
      <c r="B814" t="str">
        <f>"02966"</f>
        <v>02966</v>
      </c>
      <c r="C814" t="s">
        <v>296</v>
      </c>
      <c r="D814">
        <v>123796</v>
      </c>
      <c r="E814">
        <v>491.86</v>
      </c>
      <c r="F814" s="1">
        <v>45252</v>
      </c>
      <c r="G814" t="s">
        <v>48</v>
      </c>
      <c r="H814" t="s">
        <v>12</v>
      </c>
    </row>
    <row r="815" spans="1:8" x14ac:dyDescent="0.25">
      <c r="A815" t="str">
        <f t="shared" si="16"/>
        <v>99</v>
      </c>
      <c r="B815" t="str">
        <f>"01415"</f>
        <v>01415</v>
      </c>
      <c r="C815" t="s">
        <v>81</v>
      </c>
      <c r="D815">
        <v>123797</v>
      </c>
      <c r="E815">
        <v>1025.8</v>
      </c>
      <c r="F815" s="1">
        <v>45252</v>
      </c>
      <c r="G815" t="s">
        <v>48</v>
      </c>
      <c r="H815" t="s">
        <v>12</v>
      </c>
    </row>
    <row r="816" spans="1:8" x14ac:dyDescent="0.25">
      <c r="A816" t="str">
        <f t="shared" si="16"/>
        <v>99</v>
      </c>
      <c r="B816" t="str">
        <f>"00565"</f>
        <v>00565</v>
      </c>
      <c r="C816" t="s">
        <v>82</v>
      </c>
      <c r="D816">
        <v>123799</v>
      </c>
      <c r="E816">
        <v>1927.27</v>
      </c>
      <c r="F816" s="1">
        <v>45252</v>
      </c>
      <c r="G816" t="s">
        <v>48</v>
      </c>
      <c r="H816" t="s">
        <v>12</v>
      </c>
    </row>
    <row r="817" spans="1:8" x14ac:dyDescent="0.25">
      <c r="A817" t="str">
        <f t="shared" si="16"/>
        <v>99</v>
      </c>
      <c r="B817" t="str">
        <f>"05132"</f>
        <v>05132</v>
      </c>
      <c r="C817" t="s">
        <v>173</v>
      </c>
      <c r="D817">
        <v>123805</v>
      </c>
      <c r="E817">
        <v>59664.35</v>
      </c>
      <c r="F817" s="1">
        <v>45252</v>
      </c>
      <c r="G817" t="s">
        <v>30</v>
      </c>
      <c r="H817" t="s">
        <v>12</v>
      </c>
    </row>
    <row r="818" spans="1:8" x14ac:dyDescent="0.25">
      <c r="A818" t="str">
        <f t="shared" si="16"/>
        <v>99</v>
      </c>
      <c r="B818" t="str">
        <f>"05132"</f>
        <v>05132</v>
      </c>
      <c r="C818" t="s">
        <v>173</v>
      </c>
      <c r="D818">
        <v>123805</v>
      </c>
      <c r="E818">
        <v>59664.35</v>
      </c>
      <c r="F818" s="1">
        <v>45273</v>
      </c>
      <c r="G818" t="s">
        <v>30</v>
      </c>
    </row>
    <row r="819" spans="1:8" x14ac:dyDescent="0.25">
      <c r="A819" t="str">
        <f t="shared" si="16"/>
        <v>99</v>
      </c>
      <c r="B819" t="str">
        <f>"04331"</f>
        <v>04331</v>
      </c>
      <c r="C819" t="s">
        <v>86</v>
      </c>
      <c r="D819">
        <v>123806</v>
      </c>
      <c r="E819">
        <v>40470.65</v>
      </c>
      <c r="F819" s="1">
        <v>45252</v>
      </c>
      <c r="G819" t="s">
        <v>48</v>
      </c>
      <c r="H819" t="s">
        <v>12</v>
      </c>
    </row>
    <row r="820" spans="1:8" x14ac:dyDescent="0.25">
      <c r="A820" t="str">
        <f t="shared" si="16"/>
        <v>99</v>
      </c>
      <c r="B820" t="str">
        <f>"04331"</f>
        <v>04331</v>
      </c>
      <c r="C820" t="s">
        <v>86</v>
      </c>
      <c r="D820">
        <v>123807</v>
      </c>
      <c r="E820">
        <v>60000</v>
      </c>
      <c r="F820" s="1">
        <v>45252</v>
      </c>
      <c r="G820" t="s">
        <v>48</v>
      </c>
      <c r="H820" t="s">
        <v>12</v>
      </c>
    </row>
    <row r="821" spans="1:8" x14ac:dyDescent="0.25">
      <c r="A821" t="str">
        <f t="shared" si="16"/>
        <v>99</v>
      </c>
      <c r="B821" t="str">
        <f>"03974"</f>
        <v>03974</v>
      </c>
      <c r="C821" t="s">
        <v>176</v>
      </c>
      <c r="D821">
        <v>123808</v>
      </c>
      <c r="E821">
        <v>955.46</v>
      </c>
      <c r="F821" s="1">
        <v>45252</v>
      </c>
      <c r="G821" t="s">
        <v>48</v>
      </c>
      <c r="H821" t="s">
        <v>12</v>
      </c>
    </row>
    <row r="822" spans="1:8" x14ac:dyDescent="0.25">
      <c r="A822" t="str">
        <f t="shared" si="16"/>
        <v>99</v>
      </c>
      <c r="B822" t="str">
        <f>"05172"</f>
        <v>05172</v>
      </c>
      <c r="C822" t="s">
        <v>89</v>
      </c>
      <c r="D822">
        <v>123809</v>
      </c>
      <c r="E822">
        <v>318.89999999999998</v>
      </c>
      <c r="F822" s="1">
        <v>45252</v>
      </c>
      <c r="G822" t="s">
        <v>48</v>
      </c>
      <c r="H822" t="s">
        <v>12</v>
      </c>
    </row>
    <row r="823" spans="1:8" x14ac:dyDescent="0.25">
      <c r="A823" t="str">
        <f t="shared" si="16"/>
        <v>99</v>
      </c>
      <c r="B823" t="str">
        <f>"03461"</f>
        <v>03461</v>
      </c>
      <c r="C823" t="s">
        <v>297</v>
      </c>
      <c r="D823">
        <v>123810</v>
      </c>
      <c r="E823">
        <v>414</v>
      </c>
      <c r="F823" s="1">
        <v>45252</v>
      </c>
      <c r="G823" t="s">
        <v>48</v>
      </c>
      <c r="H823" t="s">
        <v>12</v>
      </c>
    </row>
    <row r="824" spans="1:8" x14ac:dyDescent="0.25">
      <c r="A824" t="str">
        <f t="shared" si="16"/>
        <v>99</v>
      </c>
      <c r="B824" t="str">
        <f>"01648"</f>
        <v>01648</v>
      </c>
      <c r="C824" t="s">
        <v>90</v>
      </c>
      <c r="D824">
        <v>123811</v>
      </c>
      <c r="E824">
        <v>343.49</v>
      </c>
      <c r="F824" s="1">
        <v>45252</v>
      </c>
      <c r="G824" t="s">
        <v>48</v>
      </c>
      <c r="H824" t="s">
        <v>12</v>
      </c>
    </row>
    <row r="825" spans="1:8" x14ac:dyDescent="0.25">
      <c r="A825" t="str">
        <f t="shared" si="16"/>
        <v>99</v>
      </c>
      <c r="B825" t="str">
        <f>"03734"</f>
        <v>03734</v>
      </c>
      <c r="C825" t="s">
        <v>177</v>
      </c>
      <c r="D825">
        <v>123812</v>
      </c>
      <c r="E825">
        <v>53</v>
      </c>
      <c r="F825" s="1">
        <v>45252</v>
      </c>
      <c r="G825" t="s">
        <v>48</v>
      </c>
      <c r="H825" t="s">
        <v>12</v>
      </c>
    </row>
    <row r="826" spans="1:8" x14ac:dyDescent="0.25">
      <c r="A826" t="str">
        <f t="shared" si="16"/>
        <v>99</v>
      </c>
      <c r="B826" t="str">
        <f>"05435"</f>
        <v>05435</v>
      </c>
      <c r="C826" t="s">
        <v>298</v>
      </c>
      <c r="D826">
        <v>123813</v>
      </c>
      <c r="E826">
        <v>103.4</v>
      </c>
      <c r="F826" s="1">
        <v>45252</v>
      </c>
      <c r="G826" t="s">
        <v>48</v>
      </c>
      <c r="H826" t="s">
        <v>12</v>
      </c>
    </row>
    <row r="827" spans="1:8" x14ac:dyDescent="0.25">
      <c r="A827" t="str">
        <f t="shared" si="16"/>
        <v>99</v>
      </c>
      <c r="B827" t="str">
        <f>"04998"</f>
        <v>04998</v>
      </c>
      <c r="C827" t="s">
        <v>94</v>
      </c>
      <c r="D827">
        <v>123814</v>
      </c>
      <c r="E827">
        <v>66.17</v>
      </c>
      <c r="F827" s="1">
        <v>45252</v>
      </c>
      <c r="G827" t="s">
        <v>48</v>
      </c>
      <c r="H827" t="s">
        <v>12</v>
      </c>
    </row>
    <row r="828" spans="1:8" x14ac:dyDescent="0.25">
      <c r="A828" t="str">
        <f t="shared" si="16"/>
        <v>99</v>
      </c>
      <c r="B828" t="str">
        <f>"05298"</f>
        <v>05298</v>
      </c>
      <c r="C828" t="s">
        <v>218</v>
      </c>
      <c r="D828">
        <v>123815</v>
      </c>
      <c r="E828">
        <v>8627.3700000000008</v>
      </c>
      <c r="F828" s="1">
        <v>45252</v>
      </c>
      <c r="G828" t="s">
        <v>48</v>
      </c>
      <c r="H828" t="s">
        <v>12</v>
      </c>
    </row>
    <row r="829" spans="1:8" x14ac:dyDescent="0.25">
      <c r="A829" t="str">
        <f t="shared" si="16"/>
        <v>99</v>
      </c>
      <c r="B829" t="str">
        <f>"00770"</f>
        <v>00770</v>
      </c>
      <c r="C829" t="s">
        <v>220</v>
      </c>
      <c r="D829">
        <v>123816</v>
      </c>
      <c r="E829">
        <v>876.9</v>
      </c>
      <c r="F829" s="1">
        <v>45252</v>
      </c>
      <c r="G829" t="s">
        <v>48</v>
      </c>
      <c r="H829" t="s">
        <v>12</v>
      </c>
    </row>
    <row r="830" spans="1:8" x14ac:dyDescent="0.25">
      <c r="A830" t="str">
        <f t="shared" si="16"/>
        <v>99</v>
      </c>
      <c r="B830" t="str">
        <f>"04752"</f>
        <v>04752</v>
      </c>
      <c r="C830" t="s">
        <v>299</v>
      </c>
      <c r="D830">
        <v>123817</v>
      </c>
      <c r="E830">
        <v>155</v>
      </c>
      <c r="F830" s="1">
        <v>45252</v>
      </c>
      <c r="G830" t="s">
        <v>48</v>
      </c>
      <c r="H830" t="s">
        <v>12</v>
      </c>
    </row>
    <row r="831" spans="1:8" x14ac:dyDescent="0.25">
      <c r="A831" t="str">
        <f t="shared" si="16"/>
        <v>99</v>
      </c>
      <c r="B831" t="str">
        <f>"00437"</f>
        <v>00437</v>
      </c>
      <c r="C831" t="s">
        <v>99</v>
      </c>
      <c r="D831">
        <v>123818</v>
      </c>
      <c r="E831">
        <v>85</v>
      </c>
      <c r="F831" s="1">
        <v>45252</v>
      </c>
      <c r="G831" t="s">
        <v>48</v>
      </c>
      <c r="H831" t="s">
        <v>12</v>
      </c>
    </row>
    <row r="832" spans="1:8" x14ac:dyDescent="0.25">
      <c r="A832" t="str">
        <f t="shared" si="16"/>
        <v>99</v>
      </c>
      <c r="B832" t="str">
        <f>"04316"</f>
        <v>04316</v>
      </c>
      <c r="C832" t="s">
        <v>105</v>
      </c>
      <c r="D832">
        <v>123819</v>
      </c>
      <c r="E832">
        <v>499.98</v>
      </c>
      <c r="F832" s="1">
        <v>45252</v>
      </c>
      <c r="G832" t="s">
        <v>48</v>
      </c>
      <c r="H832" t="s">
        <v>12</v>
      </c>
    </row>
    <row r="833" spans="1:8" x14ac:dyDescent="0.25">
      <c r="A833" t="str">
        <f t="shared" si="16"/>
        <v>99</v>
      </c>
      <c r="B833" t="str">
        <f>"03462"</f>
        <v>03462</v>
      </c>
      <c r="C833" t="s">
        <v>106</v>
      </c>
      <c r="D833">
        <v>123820</v>
      </c>
      <c r="E833">
        <v>948.99</v>
      </c>
      <c r="F833" s="1">
        <v>45252</v>
      </c>
      <c r="G833" t="s">
        <v>48</v>
      </c>
      <c r="H833" t="s">
        <v>12</v>
      </c>
    </row>
    <row r="834" spans="1:8" x14ac:dyDescent="0.25">
      <c r="A834" t="str">
        <f t="shared" ref="A834:A897" si="17">"99"</f>
        <v>99</v>
      </c>
      <c r="B834" t="str">
        <f>"01288"</f>
        <v>01288</v>
      </c>
      <c r="C834" t="s">
        <v>300</v>
      </c>
      <c r="D834">
        <v>123821</v>
      </c>
      <c r="E834">
        <v>166.54</v>
      </c>
      <c r="F834" s="1">
        <v>45252</v>
      </c>
      <c r="G834" t="s">
        <v>48</v>
      </c>
      <c r="H834" t="s">
        <v>12</v>
      </c>
    </row>
    <row r="835" spans="1:8" x14ac:dyDescent="0.25">
      <c r="A835" t="str">
        <f t="shared" si="17"/>
        <v>99</v>
      </c>
      <c r="B835" t="str">
        <f>"00959"</f>
        <v>00959</v>
      </c>
      <c r="C835" t="s">
        <v>301</v>
      </c>
      <c r="D835">
        <v>123822</v>
      </c>
      <c r="E835">
        <v>360.72</v>
      </c>
      <c r="F835" s="1">
        <v>45252</v>
      </c>
      <c r="G835" t="s">
        <v>48</v>
      </c>
      <c r="H835" t="s">
        <v>12</v>
      </c>
    </row>
    <row r="836" spans="1:8" x14ac:dyDescent="0.25">
      <c r="A836" t="str">
        <f t="shared" si="17"/>
        <v>99</v>
      </c>
      <c r="B836" t="str">
        <f>"05410"</f>
        <v>05410</v>
      </c>
      <c r="C836" t="s">
        <v>45</v>
      </c>
      <c r="D836">
        <v>123823</v>
      </c>
      <c r="E836">
        <v>400</v>
      </c>
      <c r="F836" s="1">
        <v>45252</v>
      </c>
      <c r="G836" t="s">
        <v>48</v>
      </c>
      <c r="H836" t="s">
        <v>12</v>
      </c>
    </row>
    <row r="837" spans="1:8" x14ac:dyDescent="0.25">
      <c r="A837" t="str">
        <f t="shared" si="17"/>
        <v>99</v>
      </c>
      <c r="B837" t="str">
        <f>"03237"</f>
        <v>03237</v>
      </c>
      <c r="C837" t="s">
        <v>188</v>
      </c>
      <c r="D837">
        <v>123824</v>
      </c>
      <c r="E837">
        <v>238.3</v>
      </c>
      <c r="F837" s="1">
        <v>45252</v>
      </c>
      <c r="G837" t="s">
        <v>48</v>
      </c>
      <c r="H837" t="s">
        <v>12</v>
      </c>
    </row>
    <row r="838" spans="1:8" x14ac:dyDescent="0.25">
      <c r="A838" t="str">
        <f t="shared" si="17"/>
        <v>99</v>
      </c>
      <c r="B838" t="str">
        <f>"05227"</f>
        <v>05227</v>
      </c>
      <c r="C838" t="s">
        <v>302</v>
      </c>
      <c r="D838">
        <v>123825</v>
      </c>
      <c r="E838">
        <v>625</v>
      </c>
      <c r="F838" s="1">
        <v>45252</v>
      </c>
      <c r="G838" t="s">
        <v>48</v>
      </c>
      <c r="H838" t="s">
        <v>12</v>
      </c>
    </row>
    <row r="839" spans="1:8" x14ac:dyDescent="0.25">
      <c r="A839" t="str">
        <f t="shared" si="17"/>
        <v>99</v>
      </c>
      <c r="B839" t="str">
        <f>"01629"</f>
        <v>01629</v>
      </c>
      <c r="C839" t="s">
        <v>189</v>
      </c>
      <c r="D839">
        <v>123826</v>
      </c>
      <c r="E839">
        <v>211.92</v>
      </c>
      <c r="F839" s="1">
        <v>45252</v>
      </c>
      <c r="G839" t="s">
        <v>48</v>
      </c>
      <c r="H839" t="s">
        <v>12</v>
      </c>
    </row>
    <row r="840" spans="1:8" x14ac:dyDescent="0.25">
      <c r="A840" t="str">
        <f t="shared" si="17"/>
        <v>99</v>
      </c>
      <c r="B840" t="str">
        <f>"03129"</f>
        <v>03129</v>
      </c>
      <c r="C840" t="s">
        <v>113</v>
      </c>
      <c r="D840">
        <v>123827</v>
      </c>
      <c r="E840">
        <v>129</v>
      </c>
      <c r="F840" s="1">
        <v>45252</v>
      </c>
      <c r="G840" t="s">
        <v>48</v>
      </c>
      <c r="H840" t="s">
        <v>12</v>
      </c>
    </row>
    <row r="841" spans="1:8" x14ac:dyDescent="0.25">
      <c r="A841" t="str">
        <f t="shared" si="17"/>
        <v>99</v>
      </c>
      <c r="B841" t="str">
        <f>"01069"</f>
        <v>01069</v>
      </c>
      <c r="C841" t="s">
        <v>303</v>
      </c>
      <c r="D841">
        <v>123828</v>
      </c>
      <c r="E841">
        <v>110</v>
      </c>
      <c r="F841" s="1">
        <v>45252</v>
      </c>
      <c r="G841" t="s">
        <v>48</v>
      </c>
      <c r="H841" t="s">
        <v>12</v>
      </c>
    </row>
    <row r="842" spans="1:8" x14ac:dyDescent="0.25">
      <c r="A842" t="str">
        <f t="shared" si="17"/>
        <v>99</v>
      </c>
      <c r="B842" t="str">
        <f>"03883"</f>
        <v>03883</v>
      </c>
      <c r="C842" t="s">
        <v>191</v>
      </c>
      <c r="D842">
        <v>123829</v>
      </c>
      <c r="E842">
        <v>794.94</v>
      </c>
      <c r="F842" s="1">
        <v>45252</v>
      </c>
      <c r="G842" t="s">
        <v>48</v>
      </c>
      <c r="H842" t="s">
        <v>12</v>
      </c>
    </row>
    <row r="843" spans="1:8" x14ac:dyDescent="0.25">
      <c r="A843" t="str">
        <f t="shared" si="17"/>
        <v>99</v>
      </c>
      <c r="B843" t="str">
        <f>"00336"</f>
        <v>00336</v>
      </c>
      <c r="C843" t="s">
        <v>116</v>
      </c>
      <c r="D843">
        <v>123830</v>
      </c>
      <c r="E843">
        <v>73.900000000000006</v>
      </c>
      <c r="F843" s="1">
        <v>45252</v>
      </c>
      <c r="G843" t="s">
        <v>48</v>
      </c>
      <c r="H843" t="s">
        <v>12</v>
      </c>
    </row>
    <row r="844" spans="1:8" x14ac:dyDescent="0.25">
      <c r="A844" t="str">
        <f t="shared" si="17"/>
        <v>99</v>
      </c>
      <c r="B844" t="str">
        <f>"01239"</f>
        <v>01239</v>
      </c>
      <c r="C844" t="s">
        <v>304</v>
      </c>
      <c r="D844">
        <v>123831</v>
      </c>
      <c r="E844">
        <v>21</v>
      </c>
      <c r="F844" s="1">
        <v>45252</v>
      </c>
      <c r="G844" t="s">
        <v>48</v>
      </c>
      <c r="H844" t="s">
        <v>12</v>
      </c>
    </row>
    <row r="845" spans="1:8" x14ac:dyDescent="0.25">
      <c r="A845" t="str">
        <f t="shared" si="17"/>
        <v>99</v>
      </c>
      <c r="B845" t="str">
        <f>"01086"</f>
        <v>01086</v>
      </c>
      <c r="C845" t="s">
        <v>305</v>
      </c>
      <c r="D845">
        <v>123832</v>
      </c>
      <c r="E845">
        <v>125</v>
      </c>
      <c r="F845" s="1">
        <v>45252</v>
      </c>
      <c r="G845" t="s">
        <v>48</v>
      </c>
      <c r="H845" t="s">
        <v>12</v>
      </c>
    </row>
    <row r="846" spans="1:8" x14ac:dyDescent="0.25">
      <c r="A846" t="str">
        <f t="shared" si="17"/>
        <v>99</v>
      </c>
      <c r="B846" t="str">
        <f>"44071"</f>
        <v>44071</v>
      </c>
      <c r="C846" t="s">
        <v>119</v>
      </c>
      <c r="D846">
        <v>123833</v>
      </c>
      <c r="E846">
        <v>37.99</v>
      </c>
      <c r="F846" s="1">
        <v>45252</v>
      </c>
      <c r="G846" t="s">
        <v>48</v>
      </c>
      <c r="H846" t="s">
        <v>12</v>
      </c>
    </row>
    <row r="847" spans="1:8" x14ac:dyDescent="0.25">
      <c r="A847" t="str">
        <f t="shared" si="17"/>
        <v>99</v>
      </c>
      <c r="B847" t="str">
        <f>"00969"</f>
        <v>00969</v>
      </c>
      <c r="C847" t="s">
        <v>46</v>
      </c>
      <c r="D847">
        <v>123834</v>
      </c>
      <c r="E847">
        <v>9844.02</v>
      </c>
      <c r="F847" s="1">
        <v>45252</v>
      </c>
      <c r="G847" t="s">
        <v>48</v>
      </c>
      <c r="H847" t="s">
        <v>12</v>
      </c>
    </row>
    <row r="848" spans="1:8" x14ac:dyDescent="0.25">
      <c r="A848" t="str">
        <f t="shared" si="17"/>
        <v>99</v>
      </c>
      <c r="B848" t="str">
        <f>"04314"</f>
        <v>04314</v>
      </c>
      <c r="C848" t="s">
        <v>124</v>
      </c>
      <c r="D848">
        <v>123835</v>
      </c>
      <c r="E848">
        <v>37827</v>
      </c>
      <c r="F848" s="1">
        <v>45252</v>
      </c>
      <c r="G848" t="s">
        <v>48</v>
      </c>
      <c r="H848" t="s">
        <v>12</v>
      </c>
    </row>
    <row r="849" spans="1:8" x14ac:dyDescent="0.25">
      <c r="A849" t="str">
        <f t="shared" si="17"/>
        <v>99</v>
      </c>
      <c r="B849" t="str">
        <f>"03172"</f>
        <v>03172</v>
      </c>
      <c r="C849" t="s">
        <v>306</v>
      </c>
      <c r="D849">
        <v>123837</v>
      </c>
      <c r="E849">
        <v>1975</v>
      </c>
      <c r="F849" s="1">
        <v>45252</v>
      </c>
      <c r="G849" t="s">
        <v>48</v>
      </c>
      <c r="H849" t="s">
        <v>12</v>
      </c>
    </row>
    <row r="850" spans="1:8" x14ac:dyDescent="0.25">
      <c r="A850" t="str">
        <f t="shared" si="17"/>
        <v>99</v>
      </c>
      <c r="B850" t="str">
        <f>"02299"</f>
        <v>02299</v>
      </c>
      <c r="C850" t="s">
        <v>126</v>
      </c>
      <c r="D850">
        <v>123838</v>
      </c>
      <c r="E850">
        <v>10381.5</v>
      </c>
      <c r="F850" s="1">
        <v>45252</v>
      </c>
      <c r="G850" t="s">
        <v>48</v>
      </c>
      <c r="H850" t="s">
        <v>12</v>
      </c>
    </row>
    <row r="851" spans="1:8" x14ac:dyDescent="0.25">
      <c r="A851" t="str">
        <f t="shared" si="17"/>
        <v>99</v>
      </c>
      <c r="B851" t="str">
        <f>"05469"</f>
        <v>05469</v>
      </c>
      <c r="C851" t="s">
        <v>307</v>
      </c>
      <c r="D851">
        <v>123839</v>
      </c>
      <c r="E851">
        <v>2000</v>
      </c>
      <c r="F851" s="1">
        <v>45252</v>
      </c>
      <c r="G851" t="s">
        <v>48</v>
      </c>
      <c r="H851" t="s">
        <v>12</v>
      </c>
    </row>
    <row r="852" spans="1:8" x14ac:dyDescent="0.25">
      <c r="A852" t="str">
        <f t="shared" si="17"/>
        <v>99</v>
      </c>
      <c r="B852" t="str">
        <f>"04658"</f>
        <v>04658</v>
      </c>
      <c r="C852" t="s">
        <v>199</v>
      </c>
      <c r="D852">
        <v>123840</v>
      </c>
      <c r="E852">
        <v>1234.5</v>
      </c>
      <c r="F852" s="1">
        <v>45252</v>
      </c>
      <c r="G852" t="s">
        <v>48</v>
      </c>
      <c r="H852" t="s">
        <v>12</v>
      </c>
    </row>
    <row r="853" spans="1:8" x14ac:dyDescent="0.25">
      <c r="A853" t="str">
        <f t="shared" si="17"/>
        <v>99</v>
      </c>
      <c r="B853" t="str">
        <f>"03195"</f>
        <v>03195</v>
      </c>
      <c r="C853" t="s">
        <v>200</v>
      </c>
      <c r="D853">
        <v>123841</v>
      </c>
      <c r="E853">
        <v>11964.5</v>
      </c>
      <c r="F853" s="1">
        <v>45252</v>
      </c>
      <c r="G853" t="s">
        <v>48</v>
      </c>
      <c r="H853" t="s">
        <v>12</v>
      </c>
    </row>
    <row r="854" spans="1:8" x14ac:dyDescent="0.25">
      <c r="A854" t="str">
        <f t="shared" si="17"/>
        <v>99</v>
      </c>
      <c r="B854" t="str">
        <f>"05240"</f>
        <v>05240</v>
      </c>
      <c r="C854" t="s">
        <v>308</v>
      </c>
      <c r="D854">
        <v>123842</v>
      </c>
      <c r="E854">
        <v>12500</v>
      </c>
      <c r="F854" s="1">
        <v>45252</v>
      </c>
      <c r="G854" t="s">
        <v>48</v>
      </c>
      <c r="H854" t="s">
        <v>12</v>
      </c>
    </row>
    <row r="855" spans="1:8" x14ac:dyDescent="0.25">
      <c r="A855" t="str">
        <f t="shared" si="17"/>
        <v>99</v>
      </c>
      <c r="B855" t="str">
        <f>"05168"</f>
        <v>05168</v>
      </c>
      <c r="C855" t="s">
        <v>128</v>
      </c>
      <c r="D855">
        <v>123843</v>
      </c>
      <c r="E855">
        <v>4000</v>
      </c>
      <c r="F855" s="1">
        <v>45252</v>
      </c>
      <c r="G855" t="s">
        <v>48</v>
      </c>
      <c r="H855" t="s">
        <v>12</v>
      </c>
    </row>
    <row r="856" spans="1:8" x14ac:dyDescent="0.25">
      <c r="A856" t="str">
        <f t="shared" si="17"/>
        <v>99</v>
      </c>
      <c r="B856" t="str">
        <f>"01506"</f>
        <v>01506</v>
      </c>
      <c r="C856" t="s">
        <v>64</v>
      </c>
      <c r="D856">
        <v>123844</v>
      </c>
      <c r="E856">
        <v>1280</v>
      </c>
      <c r="F856" s="1">
        <v>45252</v>
      </c>
      <c r="G856" t="s">
        <v>48</v>
      </c>
      <c r="H856" t="s">
        <v>12</v>
      </c>
    </row>
    <row r="857" spans="1:8" x14ac:dyDescent="0.25">
      <c r="A857" t="str">
        <f t="shared" si="17"/>
        <v>99</v>
      </c>
      <c r="B857" t="str">
        <f>"03647"</f>
        <v>03647</v>
      </c>
      <c r="C857" t="s">
        <v>244</v>
      </c>
      <c r="D857">
        <v>123845</v>
      </c>
      <c r="E857">
        <v>1736.78</v>
      </c>
      <c r="F857" s="1">
        <v>45252</v>
      </c>
      <c r="G857" t="s">
        <v>48</v>
      </c>
      <c r="H857" t="s">
        <v>12</v>
      </c>
    </row>
    <row r="858" spans="1:8" x14ac:dyDescent="0.25">
      <c r="A858" t="str">
        <f t="shared" si="17"/>
        <v>99</v>
      </c>
      <c r="B858" t="str">
        <f>"03647"</f>
        <v>03647</v>
      </c>
      <c r="C858" t="s">
        <v>244</v>
      </c>
      <c r="D858">
        <v>123846</v>
      </c>
      <c r="E858">
        <v>1240</v>
      </c>
      <c r="F858" s="1">
        <v>45252</v>
      </c>
      <c r="G858" t="s">
        <v>48</v>
      </c>
      <c r="H858" t="s">
        <v>12</v>
      </c>
    </row>
    <row r="859" spans="1:8" x14ac:dyDescent="0.25">
      <c r="A859" t="str">
        <f t="shared" si="17"/>
        <v>99</v>
      </c>
      <c r="B859" t="str">
        <f>"03878"</f>
        <v>03878</v>
      </c>
      <c r="C859" t="s">
        <v>206</v>
      </c>
      <c r="D859">
        <v>123847</v>
      </c>
      <c r="E859">
        <v>1266.79</v>
      </c>
      <c r="F859" s="1">
        <v>45252</v>
      </c>
      <c r="G859" t="s">
        <v>48</v>
      </c>
      <c r="H859" t="s">
        <v>12</v>
      </c>
    </row>
    <row r="860" spans="1:8" x14ac:dyDescent="0.25">
      <c r="A860" t="str">
        <f t="shared" si="17"/>
        <v>99</v>
      </c>
      <c r="B860" t="str">
        <f>"05265"</f>
        <v>05265</v>
      </c>
      <c r="C860" t="s">
        <v>309</v>
      </c>
      <c r="D860">
        <v>123848</v>
      </c>
      <c r="E860">
        <v>2100</v>
      </c>
      <c r="F860" s="1">
        <v>45252</v>
      </c>
      <c r="G860" t="s">
        <v>48</v>
      </c>
      <c r="H860" t="s">
        <v>12</v>
      </c>
    </row>
    <row r="861" spans="1:8" x14ac:dyDescent="0.25">
      <c r="A861" t="str">
        <f t="shared" si="17"/>
        <v>99</v>
      </c>
      <c r="B861" t="str">
        <f>"03414"</f>
        <v>03414</v>
      </c>
      <c r="C861" t="s">
        <v>310</v>
      </c>
      <c r="D861">
        <v>123849</v>
      </c>
      <c r="E861">
        <v>2659.5</v>
      </c>
      <c r="F861" s="1">
        <v>45252</v>
      </c>
      <c r="G861" t="s">
        <v>48</v>
      </c>
      <c r="H861" t="s">
        <v>12</v>
      </c>
    </row>
    <row r="862" spans="1:8" x14ac:dyDescent="0.25">
      <c r="A862" t="str">
        <f t="shared" si="17"/>
        <v>99</v>
      </c>
      <c r="B862" t="str">
        <f>"04895"</f>
        <v>04895</v>
      </c>
      <c r="C862" t="s">
        <v>311</v>
      </c>
      <c r="D862">
        <v>123850</v>
      </c>
      <c r="E862">
        <v>3256.06</v>
      </c>
      <c r="F862" s="1">
        <v>45252</v>
      </c>
      <c r="G862" t="s">
        <v>48</v>
      </c>
      <c r="H862" t="s">
        <v>12</v>
      </c>
    </row>
    <row r="863" spans="1:8" x14ac:dyDescent="0.25">
      <c r="A863" t="str">
        <f t="shared" si="17"/>
        <v>99</v>
      </c>
      <c r="B863" t="str">
        <f>"02720"</f>
        <v>02720</v>
      </c>
      <c r="C863" t="s">
        <v>133</v>
      </c>
      <c r="D863">
        <v>123852</v>
      </c>
      <c r="E863">
        <v>1105</v>
      </c>
      <c r="F863" s="1">
        <v>45252</v>
      </c>
      <c r="G863" t="s">
        <v>48</v>
      </c>
      <c r="H863" t="s">
        <v>12</v>
      </c>
    </row>
    <row r="864" spans="1:8" x14ac:dyDescent="0.25">
      <c r="A864" t="str">
        <f t="shared" si="17"/>
        <v>99</v>
      </c>
      <c r="B864" t="str">
        <f>"05454"</f>
        <v>05454</v>
      </c>
      <c r="C864" t="s">
        <v>312</v>
      </c>
      <c r="D864">
        <v>123853</v>
      </c>
      <c r="E864">
        <v>4488.41</v>
      </c>
      <c r="F864" s="1">
        <v>45252</v>
      </c>
      <c r="G864" t="s">
        <v>48</v>
      </c>
      <c r="H864" t="s">
        <v>12</v>
      </c>
    </row>
    <row r="865" spans="1:8" x14ac:dyDescent="0.25">
      <c r="A865" t="str">
        <f t="shared" si="17"/>
        <v>99</v>
      </c>
      <c r="B865" t="str">
        <f>"04331"</f>
        <v>04331</v>
      </c>
      <c r="C865" t="s">
        <v>86</v>
      </c>
      <c r="D865">
        <v>123854</v>
      </c>
      <c r="E865">
        <v>1922.5</v>
      </c>
      <c r="F865" s="1">
        <v>45252</v>
      </c>
      <c r="G865" t="s">
        <v>48</v>
      </c>
      <c r="H865" t="s">
        <v>12</v>
      </c>
    </row>
    <row r="866" spans="1:8" x14ac:dyDescent="0.25">
      <c r="A866" t="str">
        <f t="shared" si="17"/>
        <v>99</v>
      </c>
      <c r="B866" t="str">
        <f>"04838"</f>
        <v>04838</v>
      </c>
      <c r="C866" t="s">
        <v>215</v>
      </c>
      <c r="D866">
        <v>123855</v>
      </c>
      <c r="E866">
        <v>2500</v>
      </c>
      <c r="F866" s="1">
        <v>45252</v>
      </c>
      <c r="G866" t="s">
        <v>48</v>
      </c>
      <c r="H866" t="s">
        <v>12</v>
      </c>
    </row>
    <row r="867" spans="1:8" x14ac:dyDescent="0.25">
      <c r="A867" t="str">
        <f t="shared" si="17"/>
        <v>99</v>
      </c>
      <c r="B867" t="str">
        <f>"00710"</f>
        <v>00710</v>
      </c>
      <c r="C867" t="s">
        <v>97</v>
      </c>
      <c r="D867">
        <v>123856</v>
      </c>
      <c r="E867">
        <v>2446.5</v>
      </c>
      <c r="F867" s="1">
        <v>45252</v>
      </c>
      <c r="G867" t="s">
        <v>48</v>
      </c>
      <c r="H867" t="s">
        <v>12</v>
      </c>
    </row>
    <row r="868" spans="1:8" x14ac:dyDescent="0.25">
      <c r="A868" t="str">
        <f t="shared" si="17"/>
        <v>99</v>
      </c>
      <c r="B868" t="str">
        <f>"04123"</f>
        <v>04123</v>
      </c>
      <c r="C868" t="s">
        <v>217</v>
      </c>
      <c r="D868">
        <v>123857</v>
      </c>
      <c r="E868">
        <v>3458</v>
      </c>
      <c r="F868" s="1">
        <v>45252</v>
      </c>
      <c r="G868" t="s">
        <v>48</v>
      </c>
      <c r="H868" t="s">
        <v>12</v>
      </c>
    </row>
    <row r="869" spans="1:8" x14ac:dyDescent="0.25">
      <c r="A869" t="str">
        <f t="shared" si="17"/>
        <v>99</v>
      </c>
      <c r="B869" t="str">
        <f>"04262"</f>
        <v>04262</v>
      </c>
      <c r="C869" t="s">
        <v>313</v>
      </c>
      <c r="D869">
        <v>123858</v>
      </c>
      <c r="E869">
        <v>8351</v>
      </c>
      <c r="F869" s="1">
        <v>45252</v>
      </c>
      <c r="G869" t="s">
        <v>48</v>
      </c>
      <c r="H869" t="s">
        <v>12</v>
      </c>
    </row>
    <row r="870" spans="1:8" x14ac:dyDescent="0.25">
      <c r="A870" t="str">
        <f t="shared" si="17"/>
        <v>99</v>
      </c>
      <c r="B870" t="str">
        <f>"00818"</f>
        <v>00818</v>
      </c>
      <c r="C870" t="s">
        <v>138</v>
      </c>
      <c r="D870">
        <v>123859</v>
      </c>
      <c r="E870">
        <v>2106.12</v>
      </c>
      <c r="F870" s="1">
        <v>45252</v>
      </c>
      <c r="G870" t="s">
        <v>48</v>
      </c>
      <c r="H870" t="s">
        <v>12</v>
      </c>
    </row>
    <row r="871" spans="1:8" x14ac:dyDescent="0.25">
      <c r="A871" t="str">
        <f t="shared" si="17"/>
        <v>99</v>
      </c>
      <c r="B871" t="str">
        <f>"02254"</f>
        <v>02254</v>
      </c>
      <c r="C871" t="s">
        <v>314</v>
      </c>
      <c r="D871">
        <v>123860</v>
      </c>
      <c r="E871">
        <v>7730.4</v>
      </c>
      <c r="F871" s="1">
        <v>45252</v>
      </c>
      <c r="G871" t="s">
        <v>48</v>
      </c>
      <c r="H871" t="s">
        <v>12</v>
      </c>
    </row>
    <row r="872" spans="1:8" x14ac:dyDescent="0.25">
      <c r="A872" t="str">
        <f t="shared" si="17"/>
        <v>99</v>
      </c>
      <c r="B872" t="str">
        <f>"05456"</f>
        <v>05456</v>
      </c>
      <c r="C872" t="s">
        <v>315</v>
      </c>
      <c r="D872">
        <v>123861</v>
      </c>
      <c r="E872">
        <v>1172.5</v>
      </c>
      <c r="F872" s="1">
        <v>45252</v>
      </c>
      <c r="G872" t="s">
        <v>48</v>
      </c>
      <c r="H872" t="s">
        <v>12</v>
      </c>
    </row>
    <row r="873" spans="1:8" x14ac:dyDescent="0.25">
      <c r="A873" t="str">
        <f t="shared" si="17"/>
        <v>99</v>
      </c>
      <c r="B873" t="str">
        <f>"00916"</f>
        <v>00916</v>
      </c>
      <c r="C873" t="s">
        <v>142</v>
      </c>
      <c r="D873">
        <v>123862</v>
      </c>
      <c r="E873">
        <v>2213.1</v>
      </c>
      <c r="F873" s="1">
        <v>45252</v>
      </c>
      <c r="G873" t="s">
        <v>48</v>
      </c>
      <c r="H873" t="s">
        <v>12</v>
      </c>
    </row>
    <row r="874" spans="1:8" x14ac:dyDescent="0.25">
      <c r="A874" t="str">
        <f t="shared" si="17"/>
        <v>99</v>
      </c>
      <c r="B874" t="str">
        <f>"04778"</f>
        <v>04778</v>
      </c>
      <c r="C874" t="s">
        <v>110</v>
      </c>
      <c r="D874">
        <v>123863</v>
      </c>
      <c r="E874">
        <v>49800</v>
      </c>
      <c r="F874" s="1">
        <v>45252</v>
      </c>
      <c r="G874" t="s">
        <v>48</v>
      </c>
      <c r="H874" t="s">
        <v>12</v>
      </c>
    </row>
    <row r="875" spans="1:8" x14ac:dyDescent="0.25">
      <c r="A875" t="str">
        <f t="shared" si="17"/>
        <v>99</v>
      </c>
      <c r="B875" t="str">
        <f>"04975"</f>
        <v>04975</v>
      </c>
      <c r="C875" t="s">
        <v>316</v>
      </c>
      <c r="D875">
        <v>123864</v>
      </c>
      <c r="E875">
        <v>4000</v>
      </c>
      <c r="F875" s="1">
        <v>45252</v>
      </c>
      <c r="G875" t="s">
        <v>48</v>
      </c>
      <c r="H875" t="s">
        <v>12</v>
      </c>
    </row>
    <row r="876" spans="1:8" x14ac:dyDescent="0.25">
      <c r="A876" t="str">
        <f t="shared" si="17"/>
        <v>99</v>
      </c>
      <c r="B876" t="str">
        <f>"04322"</f>
        <v>04322</v>
      </c>
      <c r="C876" t="s">
        <v>317</v>
      </c>
      <c r="D876">
        <v>123865</v>
      </c>
      <c r="E876">
        <v>7521.5</v>
      </c>
      <c r="F876" s="1">
        <v>45252</v>
      </c>
      <c r="G876" t="s">
        <v>48</v>
      </c>
      <c r="H876" t="s">
        <v>12</v>
      </c>
    </row>
    <row r="877" spans="1:8" x14ac:dyDescent="0.25">
      <c r="A877" t="str">
        <f t="shared" si="17"/>
        <v>99</v>
      </c>
      <c r="B877" t="str">
        <f>"01179"</f>
        <v>01179</v>
      </c>
      <c r="C877" t="s">
        <v>318</v>
      </c>
      <c r="D877">
        <v>123866</v>
      </c>
      <c r="E877">
        <v>1200</v>
      </c>
      <c r="F877" s="1">
        <v>45252</v>
      </c>
      <c r="G877" t="s">
        <v>48</v>
      </c>
      <c r="H877" t="s">
        <v>12</v>
      </c>
    </row>
    <row r="878" spans="1:8" x14ac:dyDescent="0.25">
      <c r="A878" t="str">
        <f t="shared" si="17"/>
        <v>99</v>
      </c>
      <c r="B878" t="str">
        <f>"03963"</f>
        <v>03963</v>
      </c>
      <c r="C878" t="s">
        <v>232</v>
      </c>
      <c r="D878">
        <v>123867</v>
      </c>
      <c r="E878">
        <v>3794</v>
      </c>
      <c r="F878" s="1">
        <v>45252</v>
      </c>
      <c r="G878" t="s">
        <v>48</v>
      </c>
      <c r="H878" t="s">
        <v>12</v>
      </c>
    </row>
    <row r="879" spans="1:8" x14ac:dyDescent="0.25">
      <c r="A879" t="str">
        <f t="shared" si="17"/>
        <v>99</v>
      </c>
      <c r="B879" t="str">
        <f>"01784"</f>
        <v>01784</v>
      </c>
      <c r="C879" t="s">
        <v>319</v>
      </c>
      <c r="D879">
        <v>123868</v>
      </c>
      <c r="E879">
        <v>7175</v>
      </c>
      <c r="F879" s="1">
        <v>45252</v>
      </c>
      <c r="G879" t="s">
        <v>48</v>
      </c>
      <c r="H879" t="s">
        <v>12</v>
      </c>
    </row>
    <row r="880" spans="1:8" x14ac:dyDescent="0.25">
      <c r="A880" t="str">
        <f t="shared" si="17"/>
        <v>99</v>
      </c>
      <c r="B880" t="str">
        <f>"1"</f>
        <v>1</v>
      </c>
      <c r="C880" t="s">
        <v>320</v>
      </c>
      <c r="D880">
        <v>123869</v>
      </c>
      <c r="E880">
        <v>105</v>
      </c>
      <c r="F880" s="1">
        <v>45252</v>
      </c>
      <c r="G880" t="s">
        <v>48</v>
      </c>
      <c r="H880" t="s">
        <v>12</v>
      </c>
    </row>
    <row r="881" spans="1:8" x14ac:dyDescent="0.25">
      <c r="A881" t="str">
        <f t="shared" si="17"/>
        <v>99</v>
      </c>
      <c r="B881" t="str">
        <f>"1"</f>
        <v>1</v>
      </c>
      <c r="C881" t="s">
        <v>321</v>
      </c>
      <c r="D881">
        <v>123870</v>
      </c>
      <c r="E881">
        <v>1.1599999999999999</v>
      </c>
      <c r="F881" s="1">
        <v>45252</v>
      </c>
      <c r="G881" t="s">
        <v>48</v>
      </c>
      <c r="H881" t="s">
        <v>12</v>
      </c>
    </row>
    <row r="882" spans="1:8" x14ac:dyDescent="0.25">
      <c r="A882" t="str">
        <f t="shared" si="17"/>
        <v>99</v>
      </c>
      <c r="B882" t="str">
        <f>"04548"</f>
        <v>04548</v>
      </c>
      <c r="C882" t="s">
        <v>322</v>
      </c>
      <c r="D882">
        <v>123871</v>
      </c>
      <c r="E882">
        <v>446.97</v>
      </c>
      <c r="F882" s="1">
        <v>45267</v>
      </c>
      <c r="G882" t="s">
        <v>48</v>
      </c>
      <c r="H882" t="s">
        <v>12</v>
      </c>
    </row>
    <row r="883" spans="1:8" x14ac:dyDescent="0.25">
      <c r="A883" t="str">
        <f t="shared" si="17"/>
        <v>99</v>
      </c>
      <c r="B883" t="str">
        <f>"04925"</f>
        <v>04925</v>
      </c>
      <c r="C883" t="s">
        <v>152</v>
      </c>
      <c r="D883">
        <v>123872</v>
      </c>
      <c r="E883">
        <v>1147.2</v>
      </c>
      <c r="F883" s="1">
        <v>45267</v>
      </c>
      <c r="G883" t="s">
        <v>48</v>
      </c>
      <c r="H883" t="s">
        <v>12</v>
      </c>
    </row>
    <row r="884" spans="1:8" x14ac:dyDescent="0.25">
      <c r="A884" t="str">
        <f t="shared" si="17"/>
        <v>99</v>
      </c>
      <c r="B884" t="str">
        <f>"05051"</f>
        <v>05051</v>
      </c>
      <c r="C884" t="s">
        <v>289</v>
      </c>
      <c r="D884">
        <v>123873</v>
      </c>
      <c r="E884">
        <v>640</v>
      </c>
      <c r="F884" s="1">
        <v>45267</v>
      </c>
      <c r="G884" t="s">
        <v>48</v>
      </c>
      <c r="H884" t="s">
        <v>12</v>
      </c>
    </row>
    <row r="885" spans="1:8" x14ac:dyDescent="0.25">
      <c r="A885" t="str">
        <f t="shared" si="17"/>
        <v>99</v>
      </c>
      <c r="B885" t="str">
        <f>"04463"</f>
        <v>04463</v>
      </c>
      <c r="C885" t="s">
        <v>52</v>
      </c>
      <c r="D885">
        <v>123874</v>
      </c>
      <c r="E885">
        <v>60.19</v>
      </c>
      <c r="F885" s="1">
        <v>45267</v>
      </c>
      <c r="G885" t="s">
        <v>48</v>
      </c>
      <c r="H885" t="s">
        <v>12</v>
      </c>
    </row>
    <row r="886" spans="1:8" x14ac:dyDescent="0.25">
      <c r="A886" t="str">
        <f t="shared" si="17"/>
        <v>99</v>
      </c>
      <c r="B886" t="str">
        <f>"04464"</f>
        <v>04464</v>
      </c>
      <c r="C886" t="s">
        <v>52</v>
      </c>
      <c r="D886">
        <v>123875</v>
      </c>
      <c r="E886">
        <v>60.19</v>
      </c>
      <c r="F886" s="1">
        <v>45267</v>
      </c>
      <c r="G886" t="s">
        <v>48</v>
      </c>
      <c r="H886" t="s">
        <v>12</v>
      </c>
    </row>
    <row r="887" spans="1:8" x14ac:dyDescent="0.25">
      <c r="A887" t="str">
        <f t="shared" si="17"/>
        <v>99</v>
      </c>
      <c r="B887" t="str">
        <f>"05072"</f>
        <v>05072</v>
      </c>
      <c r="C887" t="s">
        <v>52</v>
      </c>
      <c r="D887">
        <v>123876</v>
      </c>
      <c r="E887">
        <v>361.06</v>
      </c>
      <c r="F887" s="1">
        <v>45267</v>
      </c>
      <c r="G887" t="s">
        <v>48</v>
      </c>
      <c r="H887" t="s">
        <v>12</v>
      </c>
    </row>
    <row r="888" spans="1:8" x14ac:dyDescent="0.25">
      <c r="A888" t="str">
        <f t="shared" si="17"/>
        <v>99</v>
      </c>
      <c r="B888" t="str">
        <f>"04943"</f>
        <v>04943</v>
      </c>
      <c r="C888" t="s">
        <v>323</v>
      </c>
      <c r="D888">
        <v>123877</v>
      </c>
      <c r="E888">
        <v>4450.4399999999996</v>
      </c>
      <c r="F888" s="1">
        <v>45267</v>
      </c>
      <c r="G888" t="s">
        <v>48</v>
      </c>
      <c r="H888" t="s">
        <v>12</v>
      </c>
    </row>
    <row r="889" spans="1:8" x14ac:dyDescent="0.25">
      <c r="A889" t="str">
        <f t="shared" si="17"/>
        <v>99</v>
      </c>
      <c r="B889" t="str">
        <f>"90682"</f>
        <v>90682</v>
      </c>
      <c r="C889" t="s">
        <v>53</v>
      </c>
      <c r="D889">
        <v>123878</v>
      </c>
      <c r="E889">
        <v>1732.21</v>
      </c>
      <c r="F889" s="1">
        <v>45267</v>
      </c>
      <c r="G889" t="s">
        <v>48</v>
      </c>
      <c r="H889" t="s">
        <v>12</v>
      </c>
    </row>
    <row r="890" spans="1:8" x14ac:dyDescent="0.25">
      <c r="A890" t="str">
        <f t="shared" si="17"/>
        <v>99</v>
      </c>
      <c r="B890" t="str">
        <f>"00654"</f>
        <v>00654</v>
      </c>
      <c r="C890" t="s">
        <v>54</v>
      </c>
      <c r="D890">
        <v>123879</v>
      </c>
      <c r="E890">
        <v>2391.56</v>
      </c>
      <c r="F890" s="1">
        <v>45267</v>
      </c>
      <c r="G890" t="s">
        <v>48</v>
      </c>
      <c r="H890" t="s">
        <v>12</v>
      </c>
    </row>
    <row r="891" spans="1:8" x14ac:dyDescent="0.25">
      <c r="A891" t="str">
        <f t="shared" si="17"/>
        <v>99</v>
      </c>
      <c r="B891" t="str">
        <f>"04644"</f>
        <v>04644</v>
      </c>
      <c r="C891" t="s">
        <v>261</v>
      </c>
      <c r="D891">
        <v>123880</v>
      </c>
      <c r="E891">
        <v>227092.64</v>
      </c>
      <c r="F891" s="1">
        <v>45267</v>
      </c>
      <c r="G891" t="s">
        <v>48</v>
      </c>
      <c r="H891" t="s">
        <v>12</v>
      </c>
    </row>
    <row r="892" spans="1:8" x14ac:dyDescent="0.25">
      <c r="A892" t="str">
        <f t="shared" si="17"/>
        <v>99</v>
      </c>
      <c r="B892" t="str">
        <f>"01525"</f>
        <v>01525</v>
      </c>
      <c r="C892" t="s">
        <v>56</v>
      </c>
      <c r="D892">
        <v>123881</v>
      </c>
      <c r="E892">
        <v>42.19</v>
      </c>
      <c r="F892" s="1">
        <v>45267</v>
      </c>
      <c r="G892" t="s">
        <v>48</v>
      </c>
      <c r="H892" t="s">
        <v>12</v>
      </c>
    </row>
    <row r="893" spans="1:8" x14ac:dyDescent="0.25">
      <c r="A893" t="str">
        <f t="shared" si="17"/>
        <v>99</v>
      </c>
      <c r="B893" t="str">
        <f>"05461"</f>
        <v>05461</v>
      </c>
      <c r="C893" t="s">
        <v>263</v>
      </c>
      <c r="D893">
        <v>123882</v>
      </c>
      <c r="E893">
        <v>552.5</v>
      </c>
      <c r="F893" s="1">
        <v>45267</v>
      </c>
      <c r="G893" t="s">
        <v>48</v>
      </c>
      <c r="H893" t="s">
        <v>12</v>
      </c>
    </row>
    <row r="894" spans="1:8" x14ac:dyDescent="0.25">
      <c r="A894" t="str">
        <f t="shared" si="17"/>
        <v>99</v>
      </c>
      <c r="B894" t="str">
        <f>"03541"</f>
        <v>03541</v>
      </c>
      <c r="C894" t="s">
        <v>57</v>
      </c>
      <c r="D894">
        <v>123883</v>
      </c>
      <c r="E894">
        <v>1957.97</v>
      </c>
      <c r="F894" s="1">
        <v>45267</v>
      </c>
      <c r="G894" t="s">
        <v>48</v>
      </c>
      <c r="H894" t="s">
        <v>12</v>
      </c>
    </row>
    <row r="895" spans="1:8" x14ac:dyDescent="0.25">
      <c r="A895" t="str">
        <f t="shared" si="17"/>
        <v>99</v>
      </c>
      <c r="B895" t="str">
        <f>"05257"</f>
        <v>05257</v>
      </c>
      <c r="C895" t="s">
        <v>157</v>
      </c>
      <c r="D895">
        <v>123884</v>
      </c>
      <c r="E895">
        <v>650</v>
      </c>
      <c r="F895" s="1">
        <v>45267</v>
      </c>
      <c r="G895" t="s">
        <v>48</v>
      </c>
      <c r="H895" t="s">
        <v>12</v>
      </c>
    </row>
    <row r="896" spans="1:8" x14ac:dyDescent="0.25">
      <c r="A896" t="str">
        <f t="shared" si="17"/>
        <v>99</v>
      </c>
      <c r="B896" t="str">
        <f>"05129"</f>
        <v>05129</v>
      </c>
      <c r="C896" t="s">
        <v>60</v>
      </c>
      <c r="D896">
        <v>123885</v>
      </c>
      <c r="E896">
        <v>55.16</v>
      </c>
      <c r="F896" s="1">
        <v>45267</v>
      </c>
      <c r="G896" t="s">
        <v>48</v>
      </c>
      <c r="H896" t="s">
        <v>12</v>
      </c>
    </row>
    <row r="897" spans="1:8" x14ac:dyDescent="0.25">
      <c r="A897" t="str">
        <f t="shared" si="17"/>
        <v>99</v>
      </c>
      <c r="B897" t="str">
        <f>"00340"</f>
        <v>00340</v>
      </c>
      <c r="C897" t="s">
        <v>61</v>
      </c>
      <c r="D897">
        <v>123886</v>
      </c>
      <c r="E897">
        <v>89328.95</v>
      </c>
      <c r="F897" s="1">
        <v>45267</v>
      </c>
      <c r="G897" t="s">
        <v>48</v>
      </c>
      <c r="H897" t="s">
        <v>12</v>
      </c>
    </row>
    <row r="898" spans="1:8" x14ac:dyDescent="0.25">
      <c r="A898" t="str">
        <f t="shared" ref="A898:A961" si="18">"99"</f>
        <v>99</v>
      </c>
      <c r="B898" t="str">
        <f>"05380"</f>
        <v>05380</v>
      </c>
      <c r="C898" t="s">
        <v>324</v>
      </c>
      <c r="D898">
        <v>123887</v>
      </c>
      <c r="E898">
        <v>92951.17</v>
      </c>
      <c r="F898" s="1">
        <v>45267</v>
      </c>
      <c r="G898" t="s">
        <v>48</v>
      </c>
      <c r="H898" t="s">
        <v>12</v>
      </c>
    </row>
    <row r="899" spans="1:8" x14ac:dyDescent="0.25">
      <c r="A899" t="str">
        <f t="shared" si="18"/>
        <v>99</v>
      </c>
      <c r="B899" t="str">
        <f>"02030"</f>
        <v>02030</v>
      </c>
      <c r="C899" t="s">
        <v>161</v>
      </c>
      <c r="D899">
        <v>123888</v>
      </c>
      <c r="E899">
        <v>40852</v>
      </c>
      <c r="F899" s="1">
        <v>45267</v>
      </c>
      <c r="G899" t="s">
        <v>48</v>
      </c>
      <c r="H899" t="s">
        <v>12</v>
      </c>
    </row>
    <row r="900" spans="1:8" x14ac:dyDescent="0.25">
      <c r="A900" t="str">
        <f t="shared" si="18"/>
        <v>99</v>
      </c>
      <c r="B900" t="str">
        <f>"01241"</f>
        <v>01241</v>
      </c>
      <c r="C900" t="s">
        <v>204</v>
      </c>
      <c r="D900">
        <v>123889</v>
      </c>
      <c r="E900">
        <v>346.87</v>
      </c>
      <c r="F900" s="1">
        <v>45267</v>
      </c>
      <c r="G900" t="s">
        <v>48</v>
      </c>
      <c r="H900" t="s">
        <v>12</v>
      </c>
    </row>
    <row r="901" spans="1:8" x14ac:dyDescent="0.25">
      <c r="A901" t="str">
        <f t="shared" si="18"/>
        <v>99</v>
      </c>
      <c r="B901" t="str">
        <f>"00329"</f>
        <v>00329</v>
      </c>
      <c r="C901" t="s">
        <v>67</v>
      </c>
      <c r="D901">
        <v>123890</v>
      </c>
      <c r="E901">
        <v>25</v>
      </c>
      <c r="F901" s="1">
        <v>45267</v>
      </c>
      <c r="G901" t="s">
        <v>48</v>
      </c>
      <c r="H901" t="s">
        <v>12</v>
      </c>
    </row>
    <row r="902" spans="1:8" x14ac:dyDescent="0.25">
      <c r="A902" t="str">
        <f t="shared" si="18"/>
        <v>99</v>
      </c>
      <c r="B902" t="str">
        <f>"04549"</f>
        <v>04549</v>
      </c>
      <c r="C902" t="s">
        <v>164</v>
      </c>
      <c r="D902">
        <v>123891</v>
      </c>
      <c r="E902">
        <v>7443.88</v>
      </c>
      <c r="F902" s="1">
        <v>45267</v>
      </c>
      <c r="G902" t="s">
        <v>48</v>
      </c>
      <c r="H902" t="s">
        <v>12</v>
      </c>
    </row>
    <row r="903" spans="1:8" x14ac:dyDescent="0.25">
      <c r="A903" t="str">
        <f t="shared" si="18"/>
        <v>99</v>
      </c>
      <c r="B903" t="str">
        <f>"03342"</f>
        <v>03342</v>
      </c>
      <c r="C903" t="s">
        <v>130</v>
      </c>
      <c r="D903">
        <v>123892</v>
      </c>
      <c r="E903">
        <v>201</v>
      </c>
      <c r="F903" s="1">
        <v>45267</v>
      </c>
      <c r="G903" t="s">
        <v>48</v>
      </c>
      <c r="H903" t="s">
        <v>12</v>
      </c>
    </row>
    <row r="904" spans="1:8" x14ac:dyDescent="0.25">
      <c r="A904" t="str">
        <f t="shared" si="18"/>
        <v>99</v>
      </c>
      <c r="B904" t="str">
        <f>"04994"</f>
        <v>04994</v>
      </c>
      <c r="C904" t="s">
        <v>73</v>
      </c>
      <c r="D904">
        <v>123893</v>
      </c>
      <c r="E904">
        <v>56</v>
      </c>
      <c r="F904" s="1">
        <v>45267</v>
      </c>
      <c r="G904" t="s">
        <v>48</v>
      </c>
      <c r="H904" t="s">
        <v>12</v>
      </c>
    </row>
    <row r="905" spans="1:8" x14ac:dyDescent="0.25">
      <c r="A905" t="str">
        <f t="shared" si="18"/>
        <v>99</v>
      </c>
      <c r="B905" t="str">
        <f>"1"</f>
        <v>1</v>
      </c>
      <c r="C905" t="s">
        <v>325</v>
      </c>
      <c r="D905">
        <v>123894</v>
      </c>
      <c r="E905">
        <v>434</v>
      </c>
      <c r="F905" s="1">
        <v>45267</v>
      </c>
      <c r="G905" t="s">
        <v>48</v>
      </c>
      <c r="H905" t="s">
        <v>12</v>
      </c>
    </row>
    <row r="906" spans="1:8" x14ac:dyDescent="0.25">
      <c r="A906" t="str">
        <f t="shared" si="18"/>
        <v>99</v>
      </c>
      <c r="B906" t="str">
        <f>"04304"</f>
        <v>04304</v>
      </c>
      <c r="C906" t="s">
        <v>76</v>
      </c>
      <c r="D906">
        <v>123895</v>
      </c>
      <c r="E906">
        <v>15696.61</v>
      </c>
      <c r="F906" s="1">
        <v>45267</v>
      </c>
      <c r="G906" t="s">
        <v>48</v>
      </c>
      <c r="H906" t="s">
        <v>12</v>
      </c>
    </row>
    <row r="907" spans="1:8" x14ac:dyDescent="0.25">
      <c r="A907" t="str">
        <f t="shared" si="18"/>
        <v>99</v>
      </c>
      <c r="B907" t="str">
        <f>"00501"</f>
        <v>00501</v>
      </c>
      <c r="C907" t="s">
        <v>78</v>
      </c>
      <c r="D907">
        <v>123896</v>
      </c>
      <c r="E907">
        <v>93.06</v>
      </c>
      <c r="F907" s="1">
        <v>45267</v>
      </c>
      <c r="G907" t="s">
        <v>48</v>
      </c>
      <c r="H907" t="s">
        <v>12</v>
      </c>
    </row>
    <row r="908" spans="1:8" x14ac:dyDescent="0.25">
      <c r="A908" t="str">
        <f t="shared" si="18"/>
        <v>99</v>
      </c>
      <c r="B908" t="str">
        <f>"05325"</f>
        <v>05325</v>
      </c>
      <c r="C908" t="s">
        <v>172</v>
      </c>
      <c r="D908">
        <v>123897</v>
      </c>
      <c r="E908">
        <v>603.59</v>
      </c>
      <c r="F908" s="1">
        <v>45267</v>
      </c>
      <c r="G908" t="s">
        <v>48</v>
      </c>
      <c r="H908" t="s">
        <v>12</v>
      </c>
    </row>
    <row r="909" spans="1:8" x14ac:dyDescent="0.25">
      <c r="A909" t="str">
        <f t="shared" si="18"/>
        <v>99</v>
      </c>
      <c r="B909" t="str">
        <f>"04731"</f>
        <v>04731</v>
      </c>
      <c r="C909" t="s">
        <v>326</v>
      </c>
      <c r="D909">
        <v>123898</v>
      </c>
      <c r="E909">
        <v>183000</v>
      </c>
      <c r="F909" s="1">
        <v>45267</v>
      </c>
      <c r="G909" t="s">
        <v>48</v>
      </c>
      <c r="H909" t="s">
        <v>12</v>
      </c>
    </row>
    <row r="910" spans="1:8" x14ac:dyDescent="0.25">
      <c r="A910" t="str">
        <f t="shared" si="18"/>
        <v>99</v>
      </c>
      <c r="B910" t="str">
        <f>"01415"</f>
        <v>01415</v>
      </c>
      <c r="C910" t="s">
        <v>81</v>
      </c>
      <c r="D910">
        <v>123899</v>
      </c>
      <c r="E910">
        <v>1940.49</v>
      </c>
      <c r="F910" s="1">
        <v>45267</v>
      </c>
      <c r="G910" t="s">
        <v>48</v>
      </c>
      <c r="H910" t="s">
        <v>12</v>
      </c>
    </row>
    <row r="911" spans="1:8" x14ac:dyDescent="0.25">
      <c r="A911" t="str">
        <f t="shared" si="18"/>
        <v>99</v>
      </c>
      <c r="B911" t="str">
        <f>"00565"</f>
        <v>00565</v>
      </c>
      <c r="C911" t="s">
        <v>82</v>
      </c>
      <c r="D911">
        <v>123900</v>
      </c>
      <c r="E911">
        <v>2574.64</v>
      </c>
      <c r="F911" s="1">
        <v>45267</v>
      </c>
      <c r="G911" t="s">
        <v>48</v>
      </c>
      <c r="H911" t="s">
        <v>12</v>
      </c>
    </row>
    <row r="912" spans="1:8" x14ac:dyDescent="0.25">
      <c r="A912" t="str">
        <f t="shared" si="18"/>
        <v>99</v>
      </c>
      <c r="B912" t="str">
        <f>"05241"</f>
        <v>05241</v>
      </c>
      <c r="C912" t="s">
        <v>84</v>
      </c>
      <c r="D912">
        <v>123904</v>
      </c>
      <c r="E912">
        <v>16</v>
      </c>
      <c r="F912" s="1">
        <v>45267</v>
      </c>
      <c r="G912" t="s">
        <v>48</v>
      </c>
      <c r="H912" t="s">
        <v>12</v>
      </c>
    </row>
    <row r="913" spans="1:8" x14ac:dyDescent="0.25">
      <c r="A913" t="str">
        <f t="shared" si="18"/>
        <v>99</v>
      </c>
      <c r="B913" t="str">
        <f>"04331"</f>
        <v>04331</v>
      </c>
      <c r="C913" t="s">
        <v>86</v>
      </c>
      <c r="D913">
        <v>123905</v>
      </c>
      <c r="E913">
        <v>3177.5</v>
      </c>
      <c r="F913" s="1">
        <v>45267</v>
      </c>
      <c r="G913" t="s">
        <v>48</v>
      </c>
      <c r="H913" t="s">
        <v>12</v>
      </c>
    </row>
    <row r="914" spans="1:8" x14ac:dyDescent="0.25">
      <c r="A914" t="str">
        <f t="shared" si="18"/>
        <v>99</v>
      </c>
      <c r="B914" t="str">
        <f>"04331"</f>
        <v>04331</v>
      </c>
      <c r="C914" t="s">
        <v>86</v>
      </c>
      <c r="D914">
        <v>123906</v>
      </c>
      <c r="E914">
        <v>26151</v>
      </c>
      <c r="F914" s="1">
        <v>45267</v>
      </c>
      <c r="G914" t="s">
        <v>48</v>
      </c>
      <c r="H914" t="s">
        <v>12</v>
      </c>
    </row>
    <row r="915" spans="1:8" x14ac:dyDescent="0.25">
      <c r="A915" t="str">
        <f t="shared" si="18"/>
        <v>99</v>
      </c>
      <c r="B915" t="str">
        <f>"04331"</f>
        <v>04331</v>
      </c>
      <c r="C915" t="s">
        <v>86</v>
      </c>
      <c r="D915">
        <v>123907</v>
      </c>
      <c r="E915">
        <v>855</v>
      </c>
      <c r="F915" s="1">
        <v>45267</v>
      </c>
      <c r="G915" t="s">
        <v>48</v>
      </c>
      <c r="H915" t="s">
        <v>12</v>
      </c>
    </row>
    <row r="916" spans="1:8" x14ac:dyDescent="0.25">
      <c r="A916" t="str">
        <f t="shared" si="18"/>
        <v>99</v>
      </c>
      <c r="B916" t="str">
        <f>"04331"</f>
        <v>04331</v>
      </c>
      <c r="C916" t="s">
        <v>86</v>
      </c>
      <c r="D916">
        <v>123908</v>
      </c>
      <c r="E916">
        <v>940.75</v>
      </c>
      <c r="F916" s="1">
        <v>45267</v>
      </c>
      <c r="G916" t="s">
        <v>48</v>
      </c>
      <c r="H916" t="s">
        <v>12</v>
      </c>
    </row>
    <row r="917" spans="1:8" x14ac:dyDescent="0.25">
      <c r="A917" t="str">
        <f t="shared" si="18"/>
        <v>99</v>
      </c>
      <c r="B917" t="str">
        <f>"05476"</f>
        <v>05476</v>
      </c>
      <c r="C917" t="s">
        <v>327</v>
      </c>
      <c r="D917">
        <v>123909</v>
      </c>
      <c r="E917">
        <v>905.71</v>
      </c>
      <c r="F917" s="1">
        <v>45267</v>
      </c>
      <c r="G917" t="s">
        <v>48</v>
      </c>
      <c r="H917" t="s">
        <v>12</v>
      </c>
    </row>
    <row r="918" spans="1:8" x14ac:dyDescent="0.25">
      <c r="A918" t="str">
        <f t="shared" si="18"/>
        <v>99</v>
      </c>
      <c r="B918" t="str">
        <f>"03463"</f>
        <v>03463</v>
      </c>
      <c r="C918" t="s">
        <v>88</v>
      </c>
      <c r="D918">
        <v>123910</v>
      </c>
      <c r="E918">
        <v>2.3199999999999998</v>
      </c>
      <c r="F918" s="1">
        <v>45267</v>
      </c>
      <c r="G918" t="s">
        <v>48</v>
      </c>
      <c r="H918" t="s">
        <v>12</v>
      </c>
    </row>
    <row r="919" spans="1:8" x14ac:dyDescent="0.25">
      <c r="A919" t="str">
        <f t="shared" si="18"/>
        <v>99</v>
      </c>
      <c r="B919" t="str">
        <f>"05172"</f>
        <v>05172</v>
      </c>
      <c r="C919" t="s">
        <v>89</v>
      </c>
      <c r="D919">
        <v>123911</v>
      </c>
      <c r="E919">
        <v>450.73</v>
      </c>
      <c r="F919" s="1">
        <v>45267</v>
      </c>
      <c r="G919" t="s">
        <v>48</v>
      </c>
      <c r="H919" t="s">
        <v>12</v>
      </c>
    </row>
    <row r="920" spans="1:8" x14ac:dyDescent="0.25">
      <c r="A920" t="str">
        <f t="shared" si="18"/>
        <v>99</v>
      </c>
      <c r="B920" t="str">
        <f>"04620"</f>
        <v>04620</v>
      </c>
      <c r="C920" t="s">
        <v>273</v>
      </c>
      <c r="D920">
        <v>123912</v>
      </c>
      <c r="E920">
        <v>750</v>
      </c>
      <c r="F920" s="1">
        <v>45267</v>
      </c>
      <c r="G920" t="s">
        <v>48</v>
      </c>
      <c r="H920" t="s">
        <v>12</v>
      </c>
    </row>
    <row r="921" spans="1:8" x14ac:dyDescent="0.25">
      <c r="A921" t="str">
        <f t="shared" si="18"/>
        <v>99</v>
      </c>
      <c r="B921" t="str">
        <f>"01648"</f>
        <v>01648</v>
      </c>
      <c r="C921" t="s">
        <v>90</v>
      </c>
      <c r="D921">
        <v>123913</v>
      </c>
      <c r="E921">
        <v>651.77</v>
      </c>
      <c r="F921" s="1">
        <v>45267</v>
      </c>
      <c r="G921" t="s">
        <v>48</v>
      </c>
      <c r="H921" t="s">
        <v>12</v>
      </c>
    </row>
    <row r="922" spans="1:8" x14ac:dyDescent="0.25">
      <c r="A922" t="str">
        <f t="shared" si="18"/>
        <v>99</v>
      </c>
      <c r="B922" t="str">
        <f>"03734"</f>
        <v>03734</v>
      </c>
      <c r="C922" t="s">
        <v>177</v>
      </c>
      <c r="D922">
        <v>123914</v>
      </c>
      <c r="E922">
        <v>40.03</v>
      </c>
      <c r="F922" s="1">
        <v>45267</v>
      </c>
      <c r="G922" t="s">
        <v>48</v>
      </c>
      <c r="H922" t="s">
        <v>12</v>
      </c>
    </row>
    <row r="923" spans="1:8" x14ac:dyDescent="0.25">
      <c r="A923" t="str">
        <f t="shared" si="18"/>
        <v>99</v>
      </c>
      <c r="B923" t="str">
        <f>"02536"</f>
        <v>02536</v>
      </c>
      <c r="C923" t="s">
        <v>96</v>
      </c>
      <c r="D923">
        <v>123915</v>
      </c>
      <c r="E923">
        <v>955.02</v>
      </c>
      <c r="F923" s="1">
        <v>45267</v>
      </c>
      <c r="G923" t="s">
        <v>48</v>
      </c>
      <c r="H923" t="s">
        <v>12</v>
      </c>
    </row>
    <row r="924" spans="1:8" x14ac:dyDescent="0.25">
      <c r="A924" t="str">
        <f t="shared" si="18"/>
        <v>99</v>
      </c>
      <c r="B924" t="str">
        <f>"04245"</f>
        <v>04245</v>
      </c>
      <c r="C924" t="s">
        <v>178</v>
      </c>
      <c r="D924">
        <v>123916</v>
      </c>
      <c r="E924">
        <v>900</v>
      </c>
      <c r="F924" s="1">
        <v>45267</v>
      </c>
      <c r="G924" t="s">
        <v>48</v>
      </c>
      <c r="H924" t="s">
        <v>12</v>
      </c>
    </row>
    <row r="925" spans="1:8" x14ac:dyDescent="0.25">
      <c r="A925" t="str">
        <f t="shared" si="18"/>
        <v>99</v>
      </c>
      <c r="B925" t="str">
        <f>"04949"</f>
        <v>04949</v>
      </c>
      <c r="C925" t="s">
        <v>8</v>
      </c>
      <c r="D925">
        <v>123917</v>
      </c>
      <c r="E925">
        <v>227</v>
      </c>
      <c r="F925" s="1">
        <v>45267</v>
      </c>
      <c r="G925" t="s">
        <v>48</v>
      </c>
      <c r="H925" t="s">
        <v>12</v>
      </c>
    </row>
    <row r="926" spans="1:8" x14ac:dyDescent="0.25">
      <c r="A926" t="str">
        <f t="shared" si="18"/>
        <v>99</v>
      </c>
      <c r="B926" t="str">
        <f>"04760"</f>
        <v>04760</v>
      </c>
      <c r="C926" t="s">
        <v>180</v>
      </c>
      <c r="D926">
        <v>123918</v>
      </c>
      <c r="E926">
        <v>1260</v>
      </c>
      <c r="F926" s="1">
        <v>45267</v>
      </c>
      <c r="G926" t="s">
        <v>48</v>
      </c>
      <c r="H926" t="s">
        <v>12</v>
      </c>
    </row>
    <row r="927" spans="1:8" x14ac:dyDescent="0.25">
      <c r="A927" t="str">
        <f t="shared" si="18"/>
        <v>99</v>
      </c>
      <c r="B927" t="str">
        <f>"00437"</f>
        <v>00437</v>
      </c>
      <c r="C927" t="s">
        <v>99</v>
      </c>
      <c r="D927">
        <v>123919</v>
      </c>
      <c r="E927">
        <v>189.95</v>
      </c>
      <c r="F927" s="1">
        <v>45267</v>
      </c>
      <c r="G927" t="s">
        <v>48</v>
      </c>
      <c r="H927" t="s">
        <v>12</v>
      </c>
    </row>
    <row r="928" spans="1:8" x14ac:dyDescent="0.25">
      <c r="A928" t="str">
        <f t="shared" si="18"/>
        <v>99</v>
      </c>
      <c r="B928" t="str">
        <f>"03383"</f>
        <v>03383</v>
      </c>
      <c r="C928" t="s">
        <v>328</v>
      </c>
      <c r="D928">
        <v>123920</v>
      </c>
      <c r="E928">
        <v>181</v>
      </c>
      <c r="F928" s="1">
        <v>45267</v>
      </c>
      <c r="G928" t="s">
        <v>48</v>
      </c>
      <c r="H928" t="s">
        <v>12</v>
      </c>
    </row>
    <row r="929" spans="1:8" x14ac:dyDescent="0.25">
      <c r="A929" t="str">
        <f t="shared" si="18"/>
        <v>99</v>
      </c>
      <c r="B929" t="str">
        <f>"04316"</f>
        <v>04316</v>
      </c>
      <c r="C929" t="s">
        <v>105</v>
      </c>
      <c r="D929">
        <v>123921</v>
      </c>
      <c r="E929">
        <v>296</v>
      </c>
      <c r="F929" s="1">
        <v>45267</v>
      </c>
      <c r="G929" t="s">
        <v>48</v>
      </c>
      <c r="H929" t="s">
        <v>12</v>
      </c>
    </row>
    <row r="930" spans="1:8" x14ac:dyDescent="0.25">
      <c r="A930" t="str">
        <f t="shared" si="18"/>
        <v>99</v>
      </c>
      <c r="B930" t="str">
        <f>"03462"</f>
        <v>03462</v>
      </c>
      <c r="C930" t="s">
        <v>106</v>
      </c>
      <c r="D930">
        <v>123922</v>
      </c>
      <c r="E930">
        <v>294.88</v>
      </c>
      <c r="F930" s="1">
        <v>45267</v>
      </c>
      <c r="G930" t="s">
        <v>48</v>
      </c>
      <c r="H930" t="s">
        <v>12</v>
      </c>
    </row>
    <row r="931" spans="1:8" x14ac:dyDescent="0.25">
      <c r="A931" t="str">
        <f t="shared" si="18"/>
        <v>99</v>
      </c>
      <c r="B931" t="str">
        <f>"03510"</f>
        <v>03510</v>
      </c>
      <c r="C931" t="s">
        <v>254</v>
      </c>
      <c r="D931">
        <v>123923</v>
      </c>
      <c r="E931">
        <v>550</v>
      </c>
      <c r="F931" s="1">
        <v>45267</v>
      </c>
      <c r="G931" t="s">
        <v>48</v>
      </c>
      <c r="H931" t="s">
        <v>12</v>
      </c>
    </row>
    <row r="932" spans="1:8" x14ac:dyDescent="0.25">
      <c r="A932" t="str">
        <f t="shared" si="18"/>
        <v>99</v>
      </c>
      <c r="B932" t="str">
        <f>"1"</f>
        <v>1</v>
      </c>
      <c r="C932" t="s">
        <v>329</v>
      </c>
      <c r="D932">
        <v>123924</v>
      </c>
      <c r="E932">
        <v>54</v>
      </c>
      <c r="F932" s="1">
        <v>45267</v>
      </c>
      <c r="G932" t="s">
        <v>48</v>
      </c>
      <c r="H932" t="s">
        <v>12</v>
      </c>
    </row>
    <row r="933" spans="1:8" x14ac:dyDescent="0.25">
      <c r="A933" t="str">
        <f t="shared" si="18"/>
        <v>99</v>
      </c>
      <c r="B933" t="str">
        <f>"04808"</f>
        <v>04808</v>
      </c>
      <c r="C933" t="s">
        <v>185</v>
      </c>
      <c r="D933">
        <v>123925</v>
      </c>
      <c r="E933">
        <v>233.55</v>
      </c>
      <c r="F933" s="1">
        <v>45267</v>
      </c>
      <c r="G933" t="s">
        <v>48</v>
      </c>
      <c r="H933" t="s">
        <v>12</v>
      </c>
    </row>
    <row r="934" spans="1:8" x14ac:dyDescent="0.25">
      <c r="A934" t="str">
        <f t="shared" si="18"/>
        <v>99</v>
      </c>
      <c r="B934" t="str">
        <f>"00959"</f>
        <v>00959</v>
      </c>
      <c r="C934" t="s">
        <v>301</v>
      </c>
      <c r="D934">
        <v>123926</v>
      </c>
      <c r="E934">
        <v>28.69</v>
      </c>
      <c r="F934" s="1">
        <v>45267</v>
      </c>
      <c r="G934" t="s">
        <v>48</v>
      </c>
      <c r="H934" t="s">
        <v>12</v>
      </c>
    </row>
    <row r="935" spans="1:8" x14ac:dyDescent="0.25">
      <c r="A935" t="str">
        <f t="shared" si="18"/>
        <v>99</v>
      </c>
      <c r="B935" t="str">
        <f>"03237"</f>
        <v>03237</v>
      </c>
      <c r="C935" t="s">
        <v>188</v>
      </c>
      <c r="D935">
        <v>123927</v>
      </c>
      <c r="E935">
        <v>260</v>
      </c>
      <c r="F935" s="1">
        <v>45267</v>
      </c>
      <c r="G935" t="s">
        <v>48</v>
      </c>
      <c r="H935" t="s">
        <v>12</v>
      </c>
    </row>
    <row r="936" spans="1:8" x14ac:dyDescent="0.25">
      <c r="A936" t="str">
        <f t="shared" si="18"/>
        <v>99</v>
      </c>
      <c r="B936" t="str">
        <f>"04977"</f>
        <v>04977</v>
      </c>
      <c r="C936" t="s">
        <v>111</v>
      </c>
      <c r="D936">
        <v>123928</v>
      </c>
      <c r="E936">
        <v>97896.68</v>
      </c>
      <c r="F936" s="1">
        <v>45267</v>
      </c>
      <c r="G936" t="s">
        <v>48</v>
      </c>
      <c r="H936" t="s">
        <v>12</v>
      </c>
    </row>
    <row r="937" spans="1:8" x14ac:dyDescent="0.25">
      <c r="A937" t="str">
        <f t="shared" si="18"/>
        <v>99</v>
      </c>
      <c r="B937" t="str">
        <f>"04977"</f>
        <v>04977</v>
      </c>
      <c r="C937" t="s">
        <v>111</v>
      </c>
      <c r="D937">
        <v>123929</v>
      </c>
      <c r="E937">
        <v>15745</v>
      </c>
      <c r="F937" s="1">
        <v>45267</v>
      </c>
      <c r="G937" t="s">
        <v>48</v>
      </c>
      <c r="H937" t="s">
        <v>12</v>
      </c>
    </row>
    <row r="938" spans="1:8" x14ac:dyDescent="0.25">
      <c r="A938" t="str">
        <f t="shared" si="18"/>
        <v>99</v>
      </c>
      <c r="B938" t="str">
        <f>"05198"</f>
        <v>05198</v>
      </c>
      <c r="C938" t="s">
        <v>112</v>
      </c>
      <c r="D938">
        <v>123930</v>
      </c>
      <c r="E938">
        <v>720</v>
      </c>
      <c r="F938" s="1">
        <v>45267</v>
      </c>
      <c r="G938" t="s">
        <v>48</v>
      </c>
      <c r="H938" t="s">
        <v>12</v>
      </c>
    </row>
    <row r="939" spans="1:8" x14ac:dyDescent="0.25">
      <c r="A939" t="str">
        <f t="shared" si="18"/>
        <v>99</v>
      </c>
      <c r="B939" t="str">
        <f>"01629"</f>
        <v>01629</v>
      </c>
      <c r="C939" t="s">
        <v>189</v>
      </c>
      <c r="D939">
        <v>123931</v>
      </c>
      <c r="E939">
        <v>254.8</v>
      </c>
      <c r="F939" s="1">
        <v>45267</v>
      </c>
      <c r="G939" t="s">
        <v>48</v>
      </c>
      <c r="H939" t="s">
        <v>12</v>
      </c>
    </row>
    <row r="940" spans="1:8" x14ac:dyDescent="0.25">
      <c r="A940" t="str">
        <f t="shared" si="18"/>
        <v>99</v>
      </c>
      <c r="B940" t="str">
        <f>"03129"</f>
        <v>03129</v>
      </c>
      <c r="C940" t="s">
        <v>113</v>
      </c>
      <c r="D940">
        <v>123932</v>
      </c>
      <c r="E940">
        <v>982.71</v>
      </c>
      <c r="F940" s="1">
        <v>45267</v>
      </c>
      <c r="G940" t="s">
        <v>48</v>
      </c>
      <c r="H940" t="s">
        <v>12</v>
      </c>
    </row>
    <row r="941" spans="1:8" x14ac:dyDescent="0.25">
      <c r="A941" t="str">
        <f t="shared" si="18"/>
        <v>99</v>
      </c>
      <c r="B941" t="str">
        <f>"04188"</f>
        <v>04188</v>
      </c>
      <c r="C941" t="s">
        <v>283</v>
      </c>
      <c r="D941">
        <v>123933</v>
      </c>
      <c r="E941">
        <v>234.09</v>
      </c>
      <c r="F941" s="1">
        <v>45267</v>
      </c>
      <c r="G941" t="s">
        <v>48</v>
      </c>
      <c r="H941" t="s">
        <v>12</v>
      </c>
    </row>
    <row r="942" spans="1:8" x14ac:dyDescent="0.25">
      <c r="A942" t="str">
        <f t="shared" si="18"/>
        <v>99</v>
      </c>
      <c r="B942" t="str">
        <f>"01049"</f>
        <v>01049</v>
      </c>
      <c r="C942" t="s">
        <v>190</v>
      </c>
      <c r="D942">
        <v>123934</v>
      </c>
      <c r="E942">
        <v>750</v>
      </c>
      <c r="F942" s="1">
        <v>45267</v>
      </c>
      <c r="G942" t="s">
        <v>48</v>
      </c>
      <c r="H942" t="s">
        <v>12</v>
      </c>
    </row>
    <row r="943" spans="1:8" x14ac:dyDescent="0.25">
      <c r="A943" t="str">
        <f t="shared" si="18"/>
        <v>99</v>
      </c>
      <c r="B943" t="str">
        <f>"00336"</f>
        <v>00336</v>
      </c>
      <c r="C943" t="s">
        <v>116</v>
      </c>
      <c r="D943">
        <v>123935</v>
      </c>
      <c r="E943">
        <v>73.900000000000006</v>
      </c>
      <c r="F943" s="1">
        <v>45267</v>
      </c>
      <c r="G943" t="s">
        <v>48</v>
      </c>
      <c r="H943" t="s">
        <v>12</v>
      </c>
    </row>
    <row r="944" spans="1:8" x14ac:dyDescent="0.25">
      <c r="A944" t="str">
        <f t="shared" si="18"/>
        <v>99</v>
      </c>
      <c r="B944" t="str">
        <f>"05462"</f>
        <v>05462</v>
      </c>
      <c r="C944" t="s">
        <v>285</v>
      </c>
      <c r="D944">
        <v>123936</v>
      </c>
      <c r="E944">
        <v>1800</v>
      </c>
      <c r="F944" s="1">
        <v>45267</v>
      </c>
      <c r="G944" t="s">
        <v>48</v>
      </c>
      <c r="H944" t="s">
        <v>12</v>
      </c>
    </row>
    <row r="945" spans="1:8" x14ac:dyDescent="0.25">
      <c r="A945" t="str">
        <f t="shared" si="18"/>
        <v>99</v>
      </c>
      <c r="B945" t="str">
        <f>"05472"</f>
        <v>05472</v>
      </c>
      <c r="C945" t="s">
        <v>330</v>
      </c>
      <c r="D945">
        <v>123937</v>
      </c>
      <c r="E945">
        <v>553.17999999999995</v>
      </c>
      <c r="F945" s="1">
        <v>45267</v>
      </c>
      <c r="G945" t="s">
        <v>48</v>
      </c>
      <c r="H945" t="s">
        <v>12</v>
      </c>
    </row>
    <row r="946" spans="1:8" x14ac:dyDescent="0.25">
      <c r="A946" t="str">
        <f t="shared" si="18"/>
        <v>99</v>
      </c>
      <c r="B946" t="str">
        <f>"05330"</f>
        <v>05330</v>
      </c>
      <c r="C946" t="s">
        <v>118</v>
      </c>
      <c r="D946">
        <v>123938</v>
      </c>
      <c r="E946">
        <v>153</v>
      </c>
      <c r="F946" s="1">
        <v>45267</v>
      </c>
      <c r="G946" t="s">
        <v>48</v>
      </c>
      <c r="H946" t="s">
        <v>12</v>
      </c>
    </row>
    <row r="947" spans="1:8" x14ac:dyDescent="0.25">
      <c r="A947" t="str">
        <f t="shared" si="18"/>
        <v>99</v>
      </c>
      <c r="B947" t="str">
        <f>"05048"</f>
        <v>05048</v>
      </c>
      <c r="C947" t="s">
        <v>121</v>
      </c>
      <c r="D947">
        <v>123939</v>
      </c>
      <c r="E947">
        <v>975</v>
      </c>
      <c r="F947" s="1">
        <v>45267</v>
      </c>
      <c r="G947" t="s">
        <v>48</v>
      </c>
      <c r="H947" t="s">
        <v>12</v>
      </c>
    </row>
    <row r="948" spans="1:8" x14ac:dyDescent="0.25">
      <c r="A948" t="str">
        <f t="shared" si="18"/>
        <v>99</v>
      </c>
      <c r="B948" t="str">
        <f>"03963"</f>
        <v>03963</v>
      </c>
      <c r="C948" t="s">
        <v>232</v>
      </c>
      <c r="D948">
        <v>123940</v>
      </c>
      <c r="E948">
        <v>280.8</v>
      </c>
      <c r="F948" s="1">
        <v>45267</v>
      </c>
      <c r="G948" t="s">
        <v>48</v>
      </c>
      <c r="H948" t="s">
        <v>12</v>
      </c>
    </row>
    <row r="949" spans="1:8" x14ac:dyDescent="0.25">
      <c r="A949" t="str">
        <f t="shared" si="18"/>
        <v>99</v>
      </c>
      <c r="B949" t="str">
        <f>"03018"</f>
        <v>03018</v>
      </c>
      <c r="C949" t="s">
        <v>122</v>
      </c>
      <c r="D949">
        <v>123941</v>
      </c>
      <c r="E949">
        <v>387.8</v>
      </c>
      <c r="F949" s="1">
        <v>45267</v>
      </c>
      <c r="G949" t="s">
        <v>48</v>
      </c>
      <c r="H949" t="s">
        <v>12</v>
      </c>
    </row>
    <row r="950" spans="1:8" x14ac:dyDescent="0.25">
      <c r="A950" t="str">
        <f t="shared" si="18"/>
        <v>99</v>
      </c>
      <c r="B950" t="str">
        <f>"02464"</f>
        <v>02464</v>
      </c>
      <c r="C950" t="s">
        <v>331</v>
      </c>
      <c r="D950">
        <v>123942</v>
      </c>
      <c r="E950">
        <v>408.99</v>
      </c>
      <c r="F950" s="1">
        <v>45267</v>
      </c>
      <c r="G950" t="s">
        <v>48</v>
      </c>
      <c r="H950" t="s">
        <v>12</v>
      </c>
    </row>
    <row r="951" spans="1:8" x14ac:dyDescent="0.25">
      <c r="A951" t="str">
        <f t="shared" si="18"/>
        <v>99</v>
      </c>
      <c r="B951" t="str">
        <f>"04016"</f>
        <v>04016</v>
      </c>
      <c r="C951" t="s">
        <v>197</v>
      </c>
      <c r="D951">
        <v>123943</v>
      </c>
      <c r="E951">
        <v>1735.82</v>
      </c>
      <c r="F951" s="1">
        <v>45267</v>
      </c>
      <c r="G951" t="s">
        <v>48</v>
      </c>
      <c r="H951" t="s">
        <v>12</v>
      </c>
    </row>
    <row r="952" spans="1:8" x14ac:dyDescent="0.25">
      <c r="A952" t="str">
        <f t="shared" si="18"/>
        <v>99</v>
      </c>
      <c r="B952" t="str">
        <f>"04314"</f>
        <v>04314</v>
      </c>
      <c r="C952" t="s">
        <v>124</v>
      </c>
      <c r="D952">
        <v>123944</v>
      </c>
      <c r="E952">
        <v>1122</v>
      </c>
      <c r="F952" s="1">
        <v>45267</v>
      </c>
      <c r="G952" t="s">
        <v>48</v>
      </c>
      <c r="H952" t="s">
        <v>12</v>
      </c>
    </row>
    <row r="953" spans="1:8" x14ac:dyDescent="0.25">
      <c r="A953" t="str">
        <f t="shared" si="18"/>
        <v>99</v>
      </c>
      <c r="B953" t="str">
        <f>"05031"</f>
        <v>05031</v>
      </c>
      <c r="C953" t="s">
        <v>332</v>
      </c>
      <c r="D953">
        <v>123945</v>
      </c>
      <c r="E953">
        <v>1000</v>
      </c>
      <c r="F953" s="1">
        <v>45267</v>
      </c>
      <c r="G953" t="s">
        <v>48</v>
      </c>
      <c r="H953" t="s">
        <v>12</v>
      </c>
    </row>
    <row r="954" spans="1:8" x14ac:dyDescent="0.25">
      <c r="A954" t="str">
        <f t="shared" si="18"/>
        <v>99</v>
      </c>
      <c r="B954" t="str">
        <f>"04089"</f>
        <v>04089</v>
      </c>
      <c r="C954" t="s">
        <v>333</v>
      </c>
      <c r="D954">
        <v>123946</v>
      </c>
      <c r="E954">
        <v>71445</v>
      </c>
      <c r="F954" s="1">
        <v>45267</v>
      </c>
      <c r="G954" t="s">
        <v>48</v>
      </c>
      <c r="H954" t="s">
        <v>12</v>
      </c>
    </row>
    <row r="955" spans="1:8" x14ac:dyDescent="0.25">
      <c r="A955" t="str">
        <f t="shared" si="18"/>
        <v>99</v>
      </c>
      <c r="B955" t="str">
        <f>"05469"</f>
        <v>05469</v>
      </c>
      <c r="C955" t="s">
        <v>307</v>
      </c>
      <c r="D955">
        <v>123947</v>
      </c>
      <c r="E955">
        <v>2000</v>
      </c>
      <c r="F955" s="1">
        <v>45267</v>
      </c>
      <c r="G955" t="s">
        <v>48</v>
      </c>
      <c r="H955" t="s">
        <v>12</v>
      </c>
    </row>
    <row r="956" spans="1:8" x14ac:dyDescent="0.25">
      <c r="A956" t="str">
        <f t="shared" si="18"/>
        <v>99</v>
      </c>
      <c r="B956" t="str">
        <f>"04792"</f>
        <v>04792</v>
      </c>
      <c r="C956" t="s">
        <v>334</v>
      </c>
      <c r="D956">
        <v>123948</v>
      </c>
      <c r="E956">
        <v>2400</v>
      </c>
      <c r="F956" s="1">
        <v>45267</v>
      </c>
      <c r="G956" t="s">
        <v>48</v>
      </c>
      <c r="H956" t="s">
        <v>12</v>
      </c>
    </row>
    <row r="957" spans="1:8" x14ac:dyDescent="0.25">
      <c r="A957" t="str">
        <f t="shared" si="18"/>
        <v>99</v>
      </c>
      <c r="B957" t="str">
        <f>"04244"</f>
        <v>04244</v>
      </c>
      <c r="C957" t="s">
        <v>127</v>
      </c>
      <c r="D957">
        <v>123949</v>
      </c>
      <c r="E957">
        <v>2975</v>
      </c>
      <c r="F957" s="1">
        <v>45267</v>
      </c>
      <c r="G957" t="s">
        <v>48</v>
      </c>
      <c r="H957" t="s">
        <v>12</v>
      </c>
    </row>
    <row r="958" spans="1:8" x14ac:dyDescent="0.25">
      <c r="A958" t="str">
        <f t="shared" si="18"/>
        <v>99</v>
      </c>
      <c r="B958" t="str">
        <f>"05168"</f>
        <v>05168</v>
      </c>
      <c r="C958" t="s">
        <v>128</v>
      </c>
      <c r="D958">
        <v>123950</v>
      </c>
      <c r="E958">
        <v>5000</v>
      </c>
      <c r="F958" s="1">
        <v>45267</v>
      </c>
      <c r="G958" t="s">
        <v>48</v>
      </c>
      <c r="H958" t="s">
        <v>12</v>
      </c>
    </row>
    <row r="959" spans="1:8" x14ac:dyDescent="0.25">
      <c r="A959" t="str">
        <f t="shared" si="18"/>
        <v>99</v>
      </c>
      <c r="B959" t="str">
        <f>"03647"</f>
        <v>03647</v>
      </c>
      <c r="C959" t="s">
        <v>244</v>
      </c>
      <c r="D959">
        <v>123951</v>
      </c>
      <c r="E959">
        <v>5295</v>
      </c>
      <c r="F959" s="1">
        <v>45267</v>
      </c>
      <c r="G959" t="s">
        <v>48</v>
      </c>
      <c r="H959" t="s">
        <v>12</v>
      </c>
    </row>
    <row r="960" spans="1:8" x14ac:dyDescent="0.25">
      <c r="A960" t="str">
        <f t="shared" si="18"/>
        <v>99</v>
      </c>
      <c r="B960" t="str">
        <f>"03647"</f>
        <v>03647</v>
      </c>
      <c r="C960" t="s">
        <v>244</v>
      </c>
      <c r="D960">
        <v>123952</v>
      </c>
      <c r="E960">
        <v>3812.54</v>
      </c>
      <c r="F960" s="1">
        <v>45267</v>
      </c>
      <c r="G960" t="s">
        <v>48</v>
      </c>
      <c r="H960" t="s">
        <v>12</v>
      </c>
    </row>
    <row r="961" spans="1:8" x14ac:dyDescent="0.25">
      <c r="A961" t="str">
        <f t="shared" si="18"/>
        <v>99</v>
      </c>
      <c r="B961" t="str">
        <f>"05049"</f>
        <v>05049</v>
      </c>
      <c r="C961" t="s">
        <v>65</v>
      </c>
      <c r="D961">
        <v>123953</v>
      </c>
      <c r="E961">
        <v>1417.2</v>
      </c>
      <c r="F961" s="1">
        <v>45267</v>
      </c>
      <c r="G961" t="s">
        <v>48</v>
      </c>
      <c r="H961" t="s">
        <v>12</v>
      </c>
    </row>
    <row r="962" spans="1:8" x14ac:dyDescent="0.25">
      <c r="A962" t="str">
        <f t="shared" ref="A962:A1025" si="19">"99"</f>
        <v>99</v>
      </c>
      <c r="B962" t="str">
        <f>"00334"</f>
        <v>00334</v>
      </c>
      <c r="C962" t="s">
        <v>335</v>
      </c>
      <c r="D962">
        <v>123954</v>
      </c>
      <c r="E962">
        <v>5925</v>
      </c>
      <c r="F962" s="1">
        <v>45267</v>
      </c>
      <c r="G962" t="s">
        <v>48</v>
      </c>
      <c r="H962" t="s">
        <v>12</v>
      </c>
    </row>
    <row r="963" spans="1:8" x14ac:dyDescent="0.25">
      <c r="A963" t="str">
        <f t="shared" si="19"/>
        <v>99</v>
      </c>
      <c r="B963" t="str">
        <f>"00380"</f>
        <v>00380</v>
      </c>
      <c r="C963" t="s">
        <v>266</v>
      </c>
      <c r="D963">
        <v>123955</v>
      </c>
      <c r="E963">
        <v>2967.28</v>
      </c>
      <c r="F963" s="1">
        <v>45267</v>
      </c>
      <c r="G963" t="s">
        <v>48</v>
      </c>
      <c r="H963" t="s">
        <v>12</v>
      </c>
    </row>
    <row r="964" spans="1:8" x14ac:dyDescent="0.25">
      <c r="A964" t="str">
        <f t="shared" si="19"/>
        <v>99</v>
      </c>
      <c r="B964" t="str">
        <f>"04679"</f>
        <v>04679</v>
      </c>
      <c r="C964" t="s">
        <v>336</v>
      </c>
      <c r="D964">
        <v>123956</v>
      </c>
      <c r="E964">
        <v>3756</v>
      </c>
      <c r="F964" s="1">
        <v>45267</v>
      </c>
      <c r="G964" t="s">
        <v>48</v>
      </c>
      <c r="H964" t="s">
        <v>12</v>
      </c>
    </row>
    <row r="965" spans="1:8" x14ac:dyDescent="0.25">
      <c r="A965" t="str">
        <f t="shared" si="19"/>
        <v>99</v>
      </c>
      <c r="B965" t="str">
        <f>"03266"</f>
        <v>03266</v>
      </c>
      <c r="C965" t="s">
        <v>337</v>
      </c>
      <c r="D965">
        <v>123957</v>
      </c>
      <c r="E965">
        <v>2995</v>
      </c>
      <c r="F965" s="1">
        <v>45267</v>
      </c>
      <c r="G965" t="s">
        <v>48</v>
      </c>
      <c r="H965" t="s">
        <v>12</v>
      </c>
    </row>
    <row r="966" spans="1:8" x14ac:dyDescent="0.25">
      <c r="A966" t="str">
        <f t="shared" si="19"/>
        <v>99</v>
      </c>
      <c r="B966" t="str">
        <f>"03938"</f>
        <v>03938</v>
      </c>
      <c r="C966" t="s">
        <v>208</v>
      </c>
      <c r="D966">
        <v>123958</v>
      </c>
      <c r="E966">
        <v>1662.38</v>
      </c>
      <c r="F966" s="1">
        <v>45267</v>
      </c>
      <c r="G966" t="s">
        <v>48</v>
      </c>
      <c r="H966" t="s">
        <v>12</v>
      </c>
    </row>
    <row r="967" spans="1:8" x14ac:dyDescent="0.25">
      <c r="A967" t="str">
        <f t="shared" si="19"/>
        <v>99</v>
      </c>
      <c r="B967" t="str">
        <f>"04086"</f>
        <v>04086</v>
      </c>
      <c r="C967" t="s">
        <v>247</v>
      </c>
      <c r="D967">
        <v>123959</v>
      </c>
      <c r="E967">
        <v>4913.1899999999996</v>
      </c>
      <c r="F967" s="1">
        <v>45267</v>
      </c>
      <c r="G967" t="s">
        <v>48</v>
      </c>
      <c r="H967" t="s">
        <v>12</v>
      </c>
    </row>
    <row r="968" spans="1:8" x14ac:dyDescent="0.25">
      <c r="A968" t="str">
        <f t="shared" si="19"/>
        <v>99</v>
      </c>
      <c r="B968" t="str">
        <f>"00460"</f>
        <v>00460</v>
      </c>
      <c r="C968" t="s">
        <v>211</v>
      </c>
      <c r="D968">
        <v>123960</v>
      </c>
      <c r="E968">
        <v>3861</v>
      </c>
      <c r="F968" s="1">
        <v>45267</v>
      </c>
      <c r="G968" t="s">
        <v>48</v>
      </c>
      <c r="H968" t="s">
        <v>12</v>
      </c>
    </row>
    <row r="969" spans="1:8" x14ac:dyDescent="0.25">
      <c r="A969" t="str">
        <f t="shared" si="19"/>
        <v>99</v>
      </c>
      <c r="B969" t="str">
        <f>"04533"</f>
        <v>04533</v>
      </c>
      <c r="C969" t="s">
        <v>338</v>
      </c>
      <c r="D969">
        <v>123961</v>
      </c>
      <c r="E969">
        <v>2744.7</v>
      </c>
      <c r="F969" s="1">
        <v>45267</v>
      </c>
      <c r="G969" t="s">
        <v>48</v>
      </c>
      <c r="H969" t="s">
        <v>12</v>
      </c>
    </row>
    <row r="970" spans="1:8" x14ac:dyDescent="0.25">
      <c r="A970" t="str">
        <f t="shared" si="19"/>
        <v>99</v>
      </c>
      <c r="B970" t="str">
        <f>"05014"</f>
        <v>05014</v>
      </c>
      <c r="C970" t="s">
        <v>339</v>
      </c>
      <c r="D970">
        <v>123962</v>
      </c>
      <c r="E970">
        <v>2472.6999999999998</v>
      </c>
      <c r="F970" s="1">
        <v>45267</v>
      </c>
      <c r="G970" t="s">
        <v>48</v>
      </c>
      <c r="H970" t="s">
        <v>12</v>
      </c>
    </row>
    <row r="971" spans="1:8" x14ac:dyDescent="0.25">
      <c r="A971" t="str">
        <f t="shared" si="19"/>
        <v>99</v>
      </c>
      <c r="B971" t="str">
        <f>"04331"</f>
        <v>04331</v>
      </c>
      <c r="C971" t="s">
        <v>86</v>
      </c>
      <c r="D971">
        <v>123963</v>
      </c>
      <c r="E971">
        <v>5200</v>
      </c>
      <c r="F971" s="1">
        <v>45267</v>
      </c>
      <c r="G971" t="s">
        <v>48</v>
      </c>
      <c r="H971" t="s">
        <v>12</v>
      </c>
    </row>
    <row r="972" spans="1:8" x14ac:dyDescent="0.25">
      <c r="A972" t="str">
        <f t="shared" si="19"/>
        <v>99</v>
      </c>
      <c r="B972" t="str">
        <f>"04331"</f>
        <v>04331</v>
      </c>
      <c r="C972" t="s">
        <v>86</v>
      </c>
      <c r="D972">
        <v>123964</v>
      </c>
      <c r="E972">
        <v>8050</v>
      </c>
      <c r="F972" s="1">
        <v>45267</v>
      </c>
      <c r="G972" t="s">
        <v>48</v>
      </c>
      <c r="H972" t="s">
        <v>12</v>
      </c>
    </row>
    <row r="973" spans="1:8" x14ac:dyDescent="0.25">
      <c r="A973" t="str">
        <f t="shared" si="19"/>
        <v>99</v>
      </c>
      <c r="B973" t="str">
        <f>"04331"</f>
        <v>04331</v>
      </c>
      <c r="C973" t="s">
        <v>86</v>
      </c>
      <c r="D973">
        <v>123965</v>
      </c>
      <c r="E973">
        <v>2800</v>
      </c>
      <c r="F973" s="1">
        <v>45267</v>
      </c>
      <c r="G973" t="s">
        <v>48</v>
      </c>
      <c r="H973" t="s">
        <v>12</v>
      </c>
    </row>
    <row r="974" spans="1:8" x14ac:dyDescent="0.25">
      <c r="A974" t="str">
        <f t="shared" si="19"/>
        <v>99</v>
      </c>
      <c r="B974" t="str">
        <f>"03919"</f>
        <v>03919</v>
      </c>
      <c r="C974" t="s">
        <v>213</v>
      </c>
      <c r="D974">
        <v>123966</v>
      </c>
      <c r="E974">
        <v>4505.01</v>
      </c>
      <c r="F974" s="1">
        <v>45267</v>
      </c>
      <c r="G974" t="s">
        <v>48</v>
      </c>
      <c r="H974" t="s">
        <v>12</v>
      </c>
    </row>
    <row r="975" spans="1:8" x14ac:dyDescent="0.25">
      <c r="A975" t="str">
        <f t="shared" si="19"/>
        <v>99</v>
      </c>
      <c r="B975" t="str">
        <f>"05155"</f>
        <v>05155</v>
      </c>
      <c r="C975" t="s">
        <v>340</v>
      </c>
      <c r="D975">
        <v>123967</v>
      </c>
      <c r="E975">
        <v>1247</v>
      </c>
      <c r="F975" s="1">
        <v>45267</v>
      </c>
      <c r="G975" t="s">
        <v>48</v>
      </c>
      <c r="H975" t="s">
        <v>12</v>
      </c>
    </row>
    <row r="976" spans="1:8" x14ac:dyDescent="0.25">
      <c r="A976" t="str">
        <f t="shared" si="19"/>
        <v>99</v>
      </c>
      <c r="B976" t="str">
        <f>"04123"</f>
        <v>04123</v>
      </c>
      <c r="C976" t="s">
        <v>217</v>
      </c>
      <c r="D976">
        <v>123968</v>
      </c>
      <c r="E976">
        <v>7000</v>
      </c>
      <c r="F976" s="1">
        <v>45267</v>
      </c>
      <c r="G976" t="s">
        <v>48</v>
      </c>
      <c r="H976" t="s">
        <v>12</v>
      </c>
    </row>
    <row r="977" spans="1:8" x14ac:dyDescent="0.25">
      <c r="A977" t="str">
        <f t="shared" si="19"/>
        <v>99</v>
      </c>
      <c r="B977" t="str">
        <f>"04262"</f>
        <v>04262</v>
      </c>
      <c r="C977" t="s">
        <v>313</v>
      </c>
      <c r="D977">
        <v>123969</v>
      </c>
      <c r="E977">
        <v>9250</v>
      </c>
      <c r="F977" s="1">
        <v>45267</v>
      </c>
      <c r="G977" t="s">
        <v>48</v>
      </c>
      <c r="H977" t="s">
        <v>12</v>
      </c>
    </row>
    <row r="978" spans="1:8" x14ac:dyDescent="0.25">
      <c r="A978" t="str">
        <f t="shared" si="19"/>
        <v>99</v>
      </c>
      <c r="B978" t="str">
        <f>"04920"</f>
        <v>04920</v>
      </c>
      <c r="C978" t="s">
        <v>219</v>
      </c>
      <c r="D978">
        <v>123970</v>
      </c>
      <c r="E978">
        <v>3344.5</v>
      </c>
      <c r="F978" s="1">
        <v>45267</v>
      </c>
      <c r="G978" t="s">
        <v>48</v>
      </c>
      <c r="H978" t="s">
        <v>12</v>
      </c>
    </row>
    <row r="979" spans="1:8" x14ac:dyDescent="0.25">
      <c r="A979" t="str">
        <f t="shared" si="19"/>
        <v>99</v>
      </c>
      <c r="B979" t="str">
        <f>"05381"</f>
        <v>05381</v>
      </c>
      <c r="C979" t="s">
        <v>341</v>
      </c>
      <c r="D979">
        <v>123971</v>
      </c>
      <c r="E979">
        <v>1999.88</v>
      </c>
      <c r="F979" s="1">
        <v>45267</v>
      </c>
      <c r="G979" t="s">
        <v>48</v>
      </c>
      <c r="H979" t="s">
        <v>12</v>
      </c>
    </row>
    <row r="980" spans="1:8" x14ac:dyDescent="0.25">
      <c r="A980" t="str">
        <f t="shared" si="19"/>
        <v>99</v>
      </c>
      <c r="B980" t="str">
        <f>"03988"</f>
        <v>03988</v>
      </c>
      <c r="C980" t="s">
        <v>137</v>
      </c>
      <c r="D980">
        <v>123972</v>
      </c>
      <c r="E980">
        <v>3249.04</v>
      </c>
      <c r="F980" s="1">
        <v>45267</v>
      </c>
      <c r="G980" t="s">
        <v>48</v>
      </c>
      <c r="H980" t="s">
        <v>12</v>
      </c>
    </row>
    <row r="981" spans="1:8" x14ac:dyDescent="0.25">
      <c r="A981" t="str">
        <f t="shared" si="19"/>
        <v>99</v>
      </c>
      <c r="B981" t="str">
        <f>"05103"</f>
        <v>05103</v>
      </c>
      <c r="C981" t="s">
        <v>139</v>
      </c>
      <c r="D981">
        <v>123973</v>
      </c>
      <c r="E981">
        <v>2880</v>
      </c>
      <c r="F981" s="1">
        <v>45267</v>
      </c>
      <c r="G981" t="s">
        <v>48</v>
      </c>
      <c r="H981" t="s">
        <v>12</v>
      </c>
    </row>
    <row r="982" spans="1:8" x14ac:dyDescent="0.25">
      <c r="A982" t="str">
        <f t="shared" si="19"/>
        <v>99</v>
      </c>
      <c r="B982" t="str">
        <f>"04772"</f>
        <v>04772</v>
      </c>
      <c r="C982" t="s">
        <v>342</v>
      </c>
      <c r="D982">
        <v>123974</v>
      </c>
      <c r="E982">
        <v>2550</v>
      </c>
      <c r="F982" s="1">
        <v>45267</v>
      </c>
      <c r="G982" t="s">
        <v>48</v>
      </c>
      <c r="H982" t="s">
        <v>12</v>
      </c>
    </row>
    <row r="983" spans="1:8" x14ac:dyDescent="0.25">
      <c r="A983" t="str">
        <f t="shared" si="19"/>
        <v>99</v>
      </c>
      <c r="B983" t="str">
        <f>"05456"</f>
        <v>05456</v>
      </c>
      <c r="C983" t="s">
        <v>315</v>
      </c>
      <c r="D983">
        <v>123975</v>
      </c>
      <c r="E983">
        <v>2976</v>
      </c>
      <c r="F983" s="1">
        <v>45267</v>
      </c>
      <c r="G983" t="s">
        <v>48</v>
      </c>
      <c r="H983" t="s">
        <v>12</v>
      </c>
    </row>
    <row r="984" spans="1:8" x14ac:dyDescent="0.25">
      <c r="A984" t="str">
        <f t="shared" si="19"/>
        <v>99</v>
      </c>
      <c r="B984" t="str">
        <f>"05466"</f>
        <v>05466</v>
      </c>
      <c r="C984" t="s">
        <v>343</v>
      </c>
      <c r="D984">
        <v>123976</v>
      </c>
      <c r="E984">
        <v>3467.24</v>
      </c>
      <c r="F984" s="1">
        <v>45267</v>
      </c>
      <c r="G984" t="s">
        <v>48</v>
      </c>
      <c r="H984" t="s">
        <v>12</v>
      </c>
    </row>
    <row r="985" spans="1:8" x14ac:dyDescent="0.25">
      <c r="A985" t="str">
        <f t="shared" si="19"/>
        <v>99</v>
      </c>
      <c r="B985" t="str">
        <f>"00988"</f>
        <v>00988</v>
      </c>
      <c r="C985" t="s">
        <v>344</v>
      </c>
      <c r="D985">
        <v>123977</v>
      </c>
      <c r="E985">
        <v>3679.66</v>
      </c>
      <c r="F985" s="1">
        <v>45267</v>
      </c>
      <c r="G985" t="s">
        <v>48</v>
      </c>
      <c r="H985" t="s">
        <v>12</v>
      </c>
    </row>
    <row r="986" spans="1:8" x14ac:dyDescent="0.25">
      <c r="A986" t="str">
        <f t="shared" si="19"/>
        <v>99</v>
      </c>
      <c r="B986" t="str">
        <f>"03687"</f>
        <v>03687</v>
      </c>
      <c r="C986" t="s">
        <v>227</v>
      </c>
      <c r="D986">
        <v>123978</v>
      </c>
      <c r="E986">
        <v>2520</v>
      </c>
      <c r="F986" s="1">
        <v>45267</v>
      </c>
      <c r="G986" t="s">
        <v>48</v>
      </c>
      <c r="H986" t="s">
        <v>12</v>
      </c>
    </row>
    <row r="987" spans="1:8" x14ac:dyDescent="0.25">
      <c r="A987" t="str">
        <f t="shared" si="19"/>
        <v>99</v>
      </c>
      <c r="B987" t="str">
        <f>"05173"</f>
        <v>05173</v>
      </c>
      <c r="C987" t="s">
        <v>345</v>
      </c>
      <c r="D987">
        <v>123979</v>
      </c>
      <c r="E987">
        <v>1405</v>
      </c>
      <c r="F987" s="1">
        <v>45267</v>
      </c>
      <c r="G987" t="s">
        <v>48</v>
      </c>
      <c r="H987" t="s">
        <v>12</v>
      </c>
    </row>
    <row r="988" spans="1:8" x14ac:dyDescent="0.25">
      <c r="A988" t="str">
        <f t="shared" si="19"/>
        <v>99</v>
      </c>
      <c r="B988" t="str">
        <f>"01244"</f>
        <v>01244</v>
      </c>
      <c r="C988" t="s">
        <v>257</v>
      </c>
      <c r="D988">
        <v>123980</v>
      </c>
      <c r="E988">
        <v>20000</v>
      </c>
      <c r="F988" s="1">
        <v>45267</v>
      </c>
      <c r="G988" t="s">
        <v>48</v>
      </c>
      <c r="H988" t="s">
        <v>12</v>
      </c>
    </row>
    <row r="989" spans="1:8" x14ac:dyDescent="0.25">
      <c r="A989" t="str">
        <f t="shared" si="19"/>
        <v>99</v>
      </c>
      <c r="B989" t="str">
        <f>"05232"</f>
        <v>05232</v>
      </c>
      <c r="C989" t="s">
        <v>259</v>
      </c>
      <c r="D989">
        <v>123981</v>
      </c>
      <c r="E989">
        <v>1502.34</v>
      </c>
      <c r="F989" s="1">
        <v>45267</v>
      </c>
      <c r="G989" t="s">
        <v>48</v>
      </c>
      <c r="H989" t="s">
        <v>12</v>
      </c>
    </row>
    <row r="990" spans="1:8" x14ac:dyDescent="0.25">
      <c r="A990" t="str">
        <f t="shared" si="19"/>
        <v>99</v>
      </c>
      <c r="B990" t="str">
        <f>"05132"</f>
        <v>05132</v>
      </c>
      <c r="C990" t="s">
        <v>173</v>
      </c>
      <c r="D990">
        <v>123982</v>
      </c>
      <c r="E990">
        <v>59664.35</v>
      </c>
      <c r="F990" s="1">
        <v>45273</v>
      </c>
      <c r="G990" t="s">
        <v>48</v>
      </c>
      <c r="H990" t="s">
        <v>12</v>
      </c>
    </row>
    <row r="991" spans="1:8" x14ac:dyDescent="0.25">
      <c r="A991" t="str">
        <f t="shared" si="19"/>
        <v>99</v>
      </c>
      <c r="B991" t="str">
        <f>"04755"</f>
        <v>04755</v>
      </c>
      <c r="C991" t="s">
        <v>149</v>
      </c>
      <c r="D991">
        <v>123984</v>
      </c>
      <c r="E991">
        <v>17</v>
      </c>
      <c r="F991" s="1">
        <v>45280</v>
      </c>
      <c r="G991" t="s">
        <v>48</v>
      </c>
      <c r="H991" t="s">
        <v>12</v>
      </c>
    </row>
    <row r="992" spans="1:8" x14ac:dyDescent="0.25">
      <c r="A992" t="str">
        <f t="shared" si="19"/>
        <v>99</v>
      </c>
      <c r="B992" t="str">
        <f>"04037"</f>
        <v>04037</v>
      </c>
      <c r="C992" t="s">
        <v>150</v>
      </c>
      <c r="D992">
        <v>123985</v>
      </c>
      <c r="E992">
        <v>753.8</v>
      </c>
      <c r="F992" s="1">
        <v>45280</v>
      </c>
      <c r="G992" t="s">
        <v>48</v>
      </c>
      <c r="H992" t="s">
        <v>12</v>
      </c>
    </row>
    <row r="993" spans="1:8" x14ac:dyDescent="0.25">
      <c r="A993" t="str">
        <f t="shared" si="19"/>
        <v>99</v>
      </c>
      <c r="B993" t="str">
        <f>"03730"</f>
        <v>03730</v>
      </c>
      <c r="C993" t="s">
        <v>47</v>
      </c>
      <c r="D993">
        <v>123986</v>
      </c>
      <c r="E993">
        <v>825</v>
      </c>
      <c r="F993" s="1">
        <v>45280</v>
      </c>
      <c r="G993" t="s">
        <v>48</v>
      </c>
      <c r="H993" t="s">
        <v>12</v>
      </c>
    </row>
    <row r="994" spans="1:8" x14ac:dyDescent="0.25">
      <c r="A994" t="str">
        <f t="shared" si="19"/>
        <v>99</v>
      </c>
      <c r="B994" t="str">
        <f>"04921"</f>
        <v>04921</v>
      </c>
      <c r="C994" t="s">
        <v>151</v>
      </c>
      <c r="D994">
        <v>123987</v>
      </c>
      <c r="E994">
        <v>3081.76</v>
      </c>
      <c r="F994" s="1">
        <v>45280</v>
      </c>
      <c r="G994" t="s">
        <v>48</v>
      </c>
      <c r="H994" t="s">
        <v>12</v>
      </c>
    </row>
    <row r="995" spans="1:8" x14ac:dyDescent="0.25">
      <c r="A995" t="str">
        <f t="shared" si="19"/>
        <v>99</v>
      </c>
      <c r="B995" t="str">
        <f>"04555"</f>
        <v>04555</v>
      </c>
      <c r="C995" t="s">
        <v>49</v>
      </c>
      <c r="D995">
        <v>123988</v>
      </c>
      <c r="E995">
        <v>158.06</v>
      </c>
      <c r="F995" s="1">
        <v>45280</v>
      </c>
      <c r="G995" t="s">
        <v>48</v>
      </c>
      <c r="H995" t="s">
        <v>12</v>
      </c>
    </row>
    <row r="996" spans="1:8" x14ac:dyDescent="0.25">
      <c r="A996" t="str">
        <f t="shared" si="19"/>
        <v>99</v>
      </c>
      <c r="B996" t="str">
        <f>"05398"</f>
        <v>05398</v>
      </c>
      <c r="C996" t="s">
        <v>50</v>
      </c>
      <c r="D996">
        <v>123989</v>
      </c>
      <c r="E996">
        <v>20.49</v>
      </c>
      <c r="F996" s="1">
        <v>45280</v>
      </c>
      <c r="G996" t="s">
        <v>48</v>
      </c>
      <c r="H996" t="s">
        <v>12</v>
      </c>
    </row>
    <row r="997" spans="1:8" x14ac:dyDescent="0.25">
      <c r="A997" t="str">
        <f t="shared" si="19"/>
        <v>99</v>
      </c>
      <c r="B997" t="str">
        <f>"02004"</f>
        <v>02004</v>
      </c>
      <c r="C997" t="s">
        <v>51</v>
      </c>
      <c r="D997">
        <v>123990</v>
      </c>
      <c r="E997">
        <v>45.76</v>
      </c>
      <c r="F997" s="1">
        <v>45280</v>
      </c>
      <c r="G997" t="s">
        <v>48</v>
      </c>
      <c r="H997" t="s">
        <v>12</v>
      </c>
    </row>
    <row r="998" spans="1:8" x14ac:dyDescent="0.25">
      <c r="A998" t="str">
        <f t="shared" si="19"/>
        <v>99</v>
      </c>
      <c r="B998" t="str">
        <f>"04096"</f>
        <v>04096</v>
      </c>
      <c r="C998" t="s">
        <v>52</v>
      </c>
      <c r="D998">
        <v>123991</v>
      </c>
      <c r="E998">
        <v>108</v>
      </c>
      <c r="F998" s="1">
        <v>45280</v>
      </c>
      <c r="G998" t="s">
        <v>48</v>
      </c>
      <c r="H998" t="s">
        <v>12</v>
      </c>
    </row>
    <row r="999" spans="1:8" x14ac:dyDescent="0.25">
      <c r="A999" t="str">
        <f t="shared" si="19"/>
        <v>99</v>
      </c>
      <c r="B999" t="str">
        <f>"05071"</f>
        <v>05071</v>
      </c>
      <c r="C999" t="s">
        <v>52</v>
      </c>
      <c r="D999">
        <v>123992</v>
      </c>
      <c r="E999">
        <v>1884.11</v>
      </c>
      <c r="F999" s="1">
        <v>45280</v>
      </c>
      <c r="G999" t="s">
        <v>48</v>
      </c>
      <c r="H999" t="s">
        <v>12</v>
      </c>
    </row>
    <row r="1000" spans="1:8" x14ac:dyDescent="0.25">
      <c r="A1000" t="str">
        <f t="shared" si="19"/>
        <v>99</v>
      </c>
      <c r="B1000" t="str">
        <f>"01525"</f>
        <v>01525</v>
      </c>
      <c r="C1000" t="s">
        <v>56</v>
      </c>
      <c r="D1000">
        <v>123993</v>
      </c>
      <c r="E1000">
        <v>182.29</v>
      </c>
      <c r="F1000" s="1">
        <v>45280</v>
      </c>
      <c r="G1000" t="s">
        <v>48</v>
      </c>
      <c r="H1000" t="s">
        <v>12</v>
      </c>
    </row>
    <row r="1001" spans="1:8" x14ac:dyDescent="0.25">
      <c r="A1001" t="str">
        <f t="shared" si="19"/>
        <v>99</v>
      </c>
      <c r="B1001" t="str">
        <f>"05166"</f>
        <v>05166</v>
      </c>
      <c r="C1001" t="s">
        <v>156</v>
      </c>
      <c r="D1001">
        <v>123994</v>
      </c>
      <c r="E1001">
        <v>711.71</v>
      </c>
      <c r="F1001" s="1">
        <v>45280</v>
      </c>
      <c r="G1001" t="s">
        <v>48</v>
      </c>
      <c r="H1001" t="s">
        <v>12</v>
      </c>
    </row>
    <row r="1002" spans="1:8" x14ac:dyDescent="0.25">
      <c r="A1002" t="str">
        <f t="shared" si="19"/>
        <v>99</v>
      </c>
      <c r="B1002" t="str">
        <f>"04388"</f>
        <v>04388</v>
      </c>
      <c r="C1002" t="s">
        <v>58</v>
      </c>
      <c r="D1002">
        <v>123995</v>
      </c>
      <c r="E1002">
        <v>188.55</v>
      </c>
      <c r="F1002" s="1">
        <v>45280</v>
      </c>
      <c r="G1002" t="s">
        <v>48</v>
      </c>
      <c r="H1002" t="s">
        <v>12</v>
      </c>
    </row>
    <row r="1003" spans="1:8" x14ac:dyDescent="0.25">
      <c r="A1003" t="str">
        <f t="shared" si="19"/>
        <v>99</v>
      </c>
      <c r="B1003" t="str">
        <f>"03671"</f>
        <v>03671</v>
      </c>
      <c r="C1003" t="s">
        <v>242</v>
      </c>
      <c r="D1003">
        <v>123996</v>
      </c>
      <c r="E1003">
        <v>2451</v>
      </c>
      <c r="F1003" s="1">
        <v>45280</v>
      </c>
      <c r="G1003" t="s">
        <v>48</v>
      </c>
      <c r="H1003" t="s">
        <v>12</v>
      </c>
    </row>
    <row r="1004" spans="1:8" x14ac:dyDescent="0.25">
      <c r="A1004" t="str">
        <f t="shared" si="19"/>
        <v>99</v>
      </c>
      <c r="B1004" t="str">
        <f>"05418"</f>
        <v>05418</v>
      </c>
      <c r="C1004" t="s">
        <v>346</v>
      </c>
      <c r="D1004">
        <v>123997</v>
      </c>
      <c r="E1004">
        <v>373.66</v>
      </c>
      <c r="F1004" s="1">
        <v>45280</v>
      </c>
      <c r="G1004" t="s">
        <v>48</v>
      </c>
      <c r="H1004" t="s">
        <v>12</v>
      </c>
    </row>
    <row r="1005" spans="1:8" x14ac:dyDescent="0.25">
      <c r="A1005" t="str">
        <f t="shared" si="19"/>
        <v>99</v>
      </c>
      <c r="B1005" t="str">
        <f>"05460"</f>
        <v>05460</v>
      </c>
      <c r="C1005" t="s">
        <v>159</v>
      </c>
      <c r="D1005">
        <v>123998</v>
      </c>
      <c r="E1005">
        <v>339.73</v>
      </c>
      <c r="F1005" s="1">
        <v>45280</v>
      </c>
      <c r="G1005" t="s">
        <v>48</v>
      </c>
      <c r="H1005" t="s">
        <v>12</v>
      </c>
    </row>
    <row r="1006" spans="1:8" x14ac:dyDescent="0.25">
      <c r="A1006" t="str">
        <f t="shared" si="19"/>
        <v>99</v>
      </c>
      <c r="B1006" t="str">
        <f>"05129"</f>
        <v>05129</v>
      </c>
      <c r="C1006" t="s">
        <v>60</v>
      </c>
      <c r="D1006">
        <v>123999</v>
      </c>
      <c r="E1006">
        <v>55.16</v>
      </c>
      <c r="F1006" s="1">
        <v>45280</v>
      </c>
      <c r="G1006" t="s">
        <v>48</v>
      </c>
      <c r="H1006" t="s">
        <v>12</v>
      </c>
    </row>
    <row r="1007" spans="1:8" x14ac:dyDescent="0.25">
      <c r="A1007" t="str">
        <f t="shared" si="19"/>
        <v>99</v>
      </c>
      <c r="B1007" t="str">
        <f>"00340"</f>
        <v>00340</v>
      </c>
      <c r="C1007" t="s">
        <v>61</v>
      </c>
      <c r="D1007">
        <v>124000</v>
      </c>
      <c r="E1007">
        <v>89328.95</v>
      </c>
      <c r="F1007" s="1">
        <v>45280</v>
      </c>
      <c r="G1007" t="s">
        <v>48</v>
      </c>
      <c r="H1007" t="s">
        <v>12</v>
      </c>
    </row>
    <row r="1008" spans="1:8" x14ac:dyDescent="0.25">
      <c r="A1008" t="str">
        <f t="shared" si="19"/>
        <v>99</v>
      </c>
      <c r="B1008" t="str">
        <f>"02675"</f>
        <v>02675</v>
      </c>
      <c r="C1008" t="s">
        <v>347</v>
      </c>
      <c r="D1008">
        <v>124001</v>
      </c>
      <c r="E1008">
        <v>885.5</v>
      </c>
      <c r="F1008" s="1">
        <v>45280</v>
      </c>
      <c r="G1008" t="s">
        <v>48</v>
      </c>
      <c r="H1008" t="s">
        <v>12</v>
      </c>
    </row>
    <row r="1009" spans="1:8" x14ac:dyDescent="0.25">
      <c r="A1009" t="str">
        <f t="shared" si="19"/>
        <v>99</v>
      </c>
      <c r="B1009" t="str">
        <f>"02030"</f>
        <v>02030</v>
      </c>
      <c r="C1009" t="s">
        <v>161</v>
      </c>
      <c r="D1009">
        <v>124002</v>
      </c>
      <c r="E1009">
        <v>630</v>
      </c>
      <c r="F1009" s="1">
        <v>45280</v>
      </c>
      <c r="G1009" t="s">
        <v>48</v>
      </c>
      <c r="H1009" t="s">
        <v>12</v>
      </c>
    </row>
    <row r="1010" spans="1:8" x14ac:dyDescent="0.25">
      <c r="A1010" t="str">
        <f t="shared" si="19"/>
        <v>99</v>
      </c>
      <c r="B1010" t="str">
        <f>"03651"</f>
        <v>03651</v>
      </c>
      <c r="C1010" t="s">
        <v>265</v>
      </c>
      <c r="D1010">
        <v>124003</v>
      </c>
      <c r="E1010">
        <v>1171.76</v>
      </c>
      <c r="F1010" s="1">
        <v>45280</v>
      </c>
      <c r="G1010" t="s">
        <v>48</v>
      </c>
      <c r="H1010" t="s">
        <v>12</v>
      </c>
    </row>
    <row r="1011" spans="1:8" x14ac:dyDescent="0.25">
      <c r="A1011" t="str">
        <f t="shared" si="19"/>
        <v>99</v>
      </c>
      <c r="B1011" t="str">
        <f>"00329"</f>
        <v>00329</v>
      </c>
      <c r="C1011" t="s">
        <v>67</v>
      </c>
      <c r="D1011">
        <v>124004</v>
      </c>
      <c r="E1011">
        <v>78</v>
      </c>
      <c r="F1011" s="1">
        <v>45280</v>
      </c>
      <c r="G1011" t="s">
        <v>48</v>
      </c>
      <c r="H1011" t="s">
        <v>12</v>
      </c>
    </row>
    <row r="1012" spans="1:8" x14ac:dyDescent="0.25">
      <c r="A1012" t="str">
        <f t="shared" si="19"/>
        <v>99</v>
      </c>
      <c r="B1012" t="str">
        <f>"00320"</f>
        <v>00320</v>
      </c>
      <c r="C1012" t="s">
        <v>68</v>
      </c>
      <c r="D1012">
        <v>124005</v>
      </c>
      <c r="E1012">
        <v>10.5</v>
      </c>
      <c r="F1012" s="1">
        <v>45280</v>
      </c>
      <c r="G1012" t="s">
        <v>48</v>
      </c>
      <c r="H1012" t="s">
        <v>12</v>
      </c>
    </row>
    <row r="1013" spans="1:8" x14ac:dyDescent="0.25">
      <c r="A1013" t="str">
        <f t="shared" si="19"/>
        <v>99</v>
      </c>
      <c r="B1013" t="str">
        <f>"04483"</f>
        <v>04483</v>
      </c>
      <c r="C1013" t="s">
        <v>267</v>
      </c>
      <c r="D1013">
        <v>124006</v>
      </c>
      <c r="E1013">
        <v>105</v>
      </c>
      <c r="F1013" s="1">
        <v>45280</v>
      </c>
      <c r="G1013" t="s">
        <v>48</v>
      </c>
      <c r="H1013" t="s">
        <v>12</v>
      </c>
    </row>
    <row r="1014" spans="1:8" x14ac:dyDescent="0.25">
      <c r="A1014" t="str">
        <f t="shared" si="19"/>
        <v>99</v>
      </c>
      <c r="B1014" t="str">
        <f>"01491"</f>
        <v>01491</v>
      </c>
      <c r="C1014" t="s">
        <v>167</v>
      </c>
      <c r="D1014">
        <v>124007</v>
      </c>
      <c r="E1014">
        <v>6180.59</v>
      </c>
      <c r="F1014" s="1">
        <v>45280</v>
      </c>
      <c r="G1014" t="s">
        <v>48</v>
      </c>
      <c r="H1014" t="s">
        <v>12</v>
      </c>
    </row>
    <row r="1015" spans="1:8" x14ac:dyDescent="0.25">
      <c r="A1015" t="str">
        <f t="shared" si="19"/>
        <v>99</v>
      </c>
      <c r="B1015" t="str">
        <f>"04994"</f>
        <v>04994</v>
      </c>
      <c r="C1015" t="s">
        <v>73</v>
      </c>
      <c r="D1015">
        <v>124008</v>
      </c>
      <c r="E1015">
        <v>83.2</v>
      </c>
      <c r="F1015" s="1">
        <v>45280</v>
      </c>
      <c r="G1015" t="s">
        <v>48</v>
      </c>
      <c r="H1015" t="s">
        <v>12</v>
      </c>
    </row>
    <row r="1016" spans="1:8" x14ac:dyDescent="0.25">
      <c r="A1016" t="str">
        <f t="shared" si="19"/>
        <v>99</v>
      </c>
      <c r="B1016" t="str">
        <f>"01877"</f>
        <v>01877</v>
      </c>
      <c r="C1016" t="s">
        <v>74</v>
      </c>
      <c r="D1016">
        <v>124009</v>
      </c>
      <c r="E1016">
        <v>39.69</v>
      </c>
      <c r="F1016" s="1">
        <v>45280</v>
      </c>
      <c r="G1016" t="s">
        <v>48</v>
      </c>
      <c r="H1016" t="s">
        <v>12</v>
      </c>
    </row>
    <row r="1017" spans="1:8" x14ac:dyDescent="0.25">
      <c r="A1017" t="str">
        <f t="shared" si="19"/>
        <v>99</v>
      </c>
      <c r="B1017" t="str">
        <f>"00428"</f>
        <v>00428</v>
      </c>
      <c r="C1017" t="s">
        <v>292</v>
      </c>
      <c r="D1017">
        <v>124010</v>
      </c>
      <c r="E1017">
        <v>43.3</v>
      </c>
      <c r="F1017" s="1">
        <v>45280</v>
      </c>
      <c r="G1017" t="s">
        <v>48</v>
      </c>
      <c r="H1017" t="s">
        <v>12</v>
      </c>
    </row>
    <row r="1018" spans="1:8" x14ac:dyDescent="0.25">
      <c r="A1018" t="str">
        <f t="shared" si="19"/>
        <v>99</v>
      </c>
      <c r="B1018" t="str">
        <f>"03746"</f>
        <v>03746</v>
      </c>
      <c r="C1018" t="s">
        <v>293</v>
      </c>
      <c r="D1018">
        <v>124011</v>
      </c>
      <c r="E1018">
        <v>102</v>
      </c>
      <c r="F1018" s="1">
        <v>45280</v>
      </c>
      <c r="G1018" t="s">
        <v>48</v>
      </c>
      <c r="H1018" t="s">
        <v>12</v>
      </c>
    </row>
    <row r="1019" spans="1:8" x14ac:dyDescent="0.25">
      <c r="A1019" t="str">
        <f t="shared" si="19"/>
        <v>99</v>
      </c>
      <c r="B1019" t="str">
        <f>"04802"</f>
        <v>04802</v>
      </c>
      <c r="C1019" t="s">
        <v>14</v>
      </c>
      <c r="D1019">
        <v>124012</v>
      </c>
      <c r="E1019">
        <v>119.6</v>
      </c>
      <c r="F1019" s="1">
        <v>45280</v>
      </c>
      <c r="G1019" t="s">
        <v>48</v>
      </c>
      <c r="H1019" t="s">
        <v>12</v>
      </c>
    </row>
    <row r="1020" spans="1:8" x14ac:dyDescent="0.25">
      <c r="A1020" t="str">
        <f t="shared" si="19"/>
        <v>99</v>
      </c>
      <c r="B1020" t="str">
        <f>"05390"</f>
        <v>05390</v>
      </c>
      <c r="C1020" t="s">
        <v>294</v>
      </c>
      <c r="D1020">
        <v>124013</v>
      </c>
      <c r="E1020">
        <v>796</v>
      </c>
      <c r="F1020" s="1">
        <v>45280</v>
      </c>
      <c r="G1020" t="s">
        <v>48</v>
      </c>
      <c r="H1020" t="s">
        <v>12</v>
      </c>
    </row>
    <row r="1021" spans="1:8" x14ac:dyDescent="0.25">
      <c r="A1021" t="str">
        <f t="shared" si="19"/>
        <v>99</v>
      </c>
      <c r="B1021" t="str">
        <f>"04895"</f>
        <v>04895</v>
      </c>
      <c r="C1021" t="s">
        <v>311</v>
      </c>
      <c r="D1021">
        <v>124014</v>
      </c>
      <c r="E1021">
        <v>1272.33</v>
      </c>
      <c r="F1021" s="1">
        <v>45280</v>
      </c>
      <c r="G1021" t="s">
        <v>48</v>
      </c>
      <c r="H1021" t="s">
        <v>12</v>
      </c>
    </row>
    <row r="1022" spans="1:8" x14ac:dyDescent="0.25">
      <c r="A1022" t="str">
        <f t="shared" si="19"/>
        <v>99</v>
      </c>
      <c r="B1022" t="str">
        <f>"05325"</f>
        <v>05325</v>
      </c>
      <c r="C1022" t="s">
        <v>172</v>
      </c>
      <c r="D1022">
        <v>124015</v>
      </c>
      <c r="E1022">
        <v>117.75</v>
      </c>
      <c r="F1022" s="1">
        <v>45280</v>
      </c>
      <c r="G1022" t="s">
        <v>48</v>
      </c>
      <c r="H1022" t="s">
        <v>12</v>
      </c>
    </row>
    <row r="1023" spans="1:8" x14ac:dyDescent="0.25">
      <c r="A1023" t="str">
        <f t="shared" si="19"/>
        <v>99</v>
      </c>
      <c r="B1023" t="str">
        <f>"04731"</f>
        <v>04731</v>
      </c>
      <c r="C1023" t="s">
        <v>326</v>
      </c>
      <c r="D1023">
        <v>124016</v>
      </c>
      <c r="E1023">
        <v>171786.94</v>
      </c>
      <c r="F1023" s="1">
        <v>45280</v>
      </c>
      <c r="G1023" t="s">
        <v>48</v>
      </c>
      <c r="H1023" t="s">
        <v>12</v>
      </c>
    </row>
    <row r="1024" spans="1:8" x14ac:dyDescent="0.25">
      <c r="A1024" t="str">
        <f t="shared" si="19"/>
        <v>99</v>
      </c>
      <c r="B1024" t="str">
        <f>"01415"</f>
        <v>01415</v>
      </c>
      <c r="C1024" t="s">
        <v>81</v>
      </c>
      <c r="D1024">
        <v>124017</v>
      </c>
      <c r="E1024">
        <v>1616.41</v>
      </c>
      <c r="F1024" s="1">
        <v>45280</v>
      </c>
      <c r="G1024" t="s">
        <v>48</v>
      </c>
      <c r="H1024" t="s">
        <v>12</v>
      </c>
    </row>
    <row r="1025" spans="1:8" x14ac:dyDescent="0.25">
      <c r="A1025" t="str">
        <f t="shared" si="19"/>
        <v>99</v>
      </c>
      <c r="B1025" t="str">
        <f>"00565"</f>
        <v>00565</v>
      </c>
      <c r="C1025" t="s">
        <v>82</v>
      </c>
      <c r="D1025">
        <v>124018</v>
      </c>
      <c r="E1025">
        <v>1059.5899999999999</v>
      </c>
      <c r="F1025" s="1">
        <v>45280</v>
      </c>
      <c r="G1025" t="s">
        <v>48</v>
      </c>
      <c r="H1025" t="s">
        <v>12</v>
      </c>
    </row>
    <row r="1026" spans="1:8" x14ac:dyDescent="0.25">
      <c r="A1026" t="str">
        <f t="shared" ref="A1026:A1089" si="20">"99"</f>
        <v>99</v>
      </c>
      <c r="B1026" t="str">
        <f>"02157"</f>
        <v>02157</v>
      </c>
      <c r="C1026" t="s">
        <v>348</v>
      </c>
      <c r="D1026">
        <v>124021</v>
      </c>
      <c r="E1026">
        <v>138.55000000000001</v>
      </c>
      <c r="F1026" s="1">
        <v>45280</v>
      </c>
      <c r="G1026" t="s">
        <v>48</v>
      </c>
      <c r="H1026" t="s">
        <v>12</v>
      </c>
    </row>
    <row r="1027" spans="1:8" x14ac:dyDescent="0.25">
      <c r="A1027" t="str">
        <f t="shared" si="20"/>
        <v>99</v>
      </c>
      <c r="B1027" t="str">
        <f>"05473"</f>
        <v>05473</v>
      </c>
      <c r="C1027" t="s">
        <v>349</v>
      </c>
      <c r="D1027">
        <v>124022</v>
      </c>
      <c r="E1027">
        <v>500</v>
      </c>
      <c r="F1027" s="1">
        <v>45280</v>
      </c>
      <c r="G1027" t="s">
        <v>30</v>
      </c>
      <c r="H1027" t="s">
        <v>31</v>
      </c>
    </row>
    <row r="1028" spans="1:8" x14ac:dyDescent="0.25">
      <c r="A1028" t="str">
        <f t="shared" si="20"/>
        <v>99</v>
      </c>
      <c r="B1028" t="str">
        <f>"05473"</f>
        <v>05473</v>
      </c>
      <c r="C1028" t="s">
        <v>349</v>
      </c>
      <c r="D1028">
        <v>124022</v>
      </c>
      <c r="E1028">
        <v>500</v>
      </c>
      <c r="F1028" s="1">
        <v>45280</v>
      </c>
      <c r="G1028" t="s">
        <v>30</v>
      </c>
    </row>
    <row r="1029" spans="1:8" x14ac:dyDescent="0.25">
      <c r="A1029" t="str">
        <f t="shared" si="20"/>
        <v>99</v>
      </c>
      <c r="B1029" t="str">
        <f>"01604"</f>
        <v>01604</v>
      </c>
      <c r="C1029" t="s">
        <v>83</v>
      </c>
      <c r="D1029">
        <v>124023</v>
      </c>
      <c r="E1029">
        <v>129.68</v>
      </c>
      <c r="F1029" s="1">
        <v>45280</v>
      </c>
      <c r="G1029" t="s">
        <v>30</v>
      </c>
      <c r="H1029" t="s">
        <v>31</v>
      </c>
    </row>
    <row r="1030" spans="1:8" x14ac:dyDescent="0.25">
      <c r="A1030" t="str">
        <f t="shared" si="20"/>
        <v>99</v>
      </c>
      <c r="B1030" t="str">
        <f>"01604"</f>
        <v>01604</v>
      </c>
      <c r="C1030" t="s">
        <v>83</v>
      </c>
      <c r="D1030">
        <v>124023</v>
      </c>
      <c r="E1030">
        <v>129.68</v>
      </c>
      <c r="F1030" s="1">
        <v>45280</v>
      </c>
      <c r="G1030" t="s">
        <v>30</v>
      </c>
    </row>
    <row r="1031" spans="1:8" x14ac:dyDescent="0.25">
      <c r="A1031" t="str">
        <f t="shared" si="20"/>
        <v>99</v>
      </c>
      <c r="B1031" t="str">
        <f>"05014"</f>
        <v>05014</v>
      </c>
      <c r="C1031" t="s">
        <v>339</v>
      </c>
      <c r="D1031">
        <v>124024</v>
      </c>
      <c r="E1031">
        <v>1341.6</v>
      </c>
      <c r="F1031" s="1">
        <v>45280</v>
      </c>
      <c r="G1031" t="s">
        <v>30</v>
      </c>
      <c r="H1031" t="s">
        <v>31</v>
      </c>
    </row>
    <row r="1032" spans="1:8" x14ac:dyDescent="0.25">
      <c r="A1032" t="str">
        <f t="shared" si="20"/>
        <v>99</v>
      </c>
      <c r="B1032" t="str">
        <f>"05014"</f>
        <v>05014</v>
      </c>
      <c r="C1032" t="s">
        <v>339</v>
      </c>
      <c r="D1032">
        <v>124024</v>
      </c>
      <c r="E1032">
        <v>1341.6</v>
      </c>
      <c r="F1032" s="1">
        <v>45280</v>
      </c>
      <c r="G1032" t="s">
        <v>30</v>
      </c>
    </row>
    <row r="1033" spans="1:8" x14ac:dyDescent="0.25">
      <c r="A1033" t="str">
        <f t="shared" si="20"/>
        <v>99</v>
      </c>
      <c r="B1033" t="str">
        <f>"04331"</f>
        <v>04331</v>
      </c>
      <c r="C1033" t="s">
        <v>86</v>
      </c>
      <c r="D1033">
        <v>124025</v>
      </c>
      <c r="E1033">
        <v>14110.65</v>
      </c>
      <c r="F1033" s="1">
        <v>45280</v>
      </c>
      <c r="G1033" t="s">
        <v>30</v>
      </c>
      <c r="H1033" t="s">
        <v>31</v>
      </c>
    </row>
    <row r="1034" spans="1:8" x14ac:dyDescent="0.25">
      <c r="A1034" t="str">
        <f t="shared" si="20"/>
        <v>99</v>
      </c>
      <c r="B1034" t="str">
        <f>"04331"</f>
        <v>04331</v>
      </c>
      <c r="C1034" t="s">
        <v>86</v>
      </c>
      <c r="D1034">
        <v>124025</v>
      </c>
      <c r="E1034">
        <v>14110.65</v>
      </c>
      <c r="F1034" s="1">
        <v>45280</v>
      </c>
      <c r="G1034" t="s">
        <v>30</v>
      </c>
    </row>
    <row r="1035" spans="1:8" x14ac:dyDescent="0.25">
      <c r="A1035" t="str">
        <f t="shared" si="20"/>
        <v>99</v>
      </c>
      <c r="B1035" t="str">
        <f>"05476"</f>
        <v>05476</v>
      </c>
      <c r="C1035" t="s">
        <v>327</v>
      </c>
      <c r="D1035">
        <v>124026</v>
      </c>
      <c r="E1035">
        <v>20.02</v>
      </c>
      <c r="F1035" s="1">
        <v>45280</v>
      </c>
      <c r="G1035" t="s">
        <v>30</v>
      </c>
      <c r="H1035" t="s">
        <v>31</v>
      </c>
    </row>
    <row r="1036" spans="1:8" x14ac:dyDescent="0.25">
      <c r="A1036" t="str">
        <f t="shared" si="20"/>
        <v>99</v>
      </c>
      <c r="B1036" t="str">
        <f>"05476"</f>
        <v>05476</v>
      </c>
      <c r="C1036" t="s">
        <v>327</v>
      </c>
      <c r="D1036">
        <v>124026</v>
      </c>
      <c r="E1036">
        <v>20.02</v>
      </c>
      <c r="F1036" s="1">
        <v>45280</v>
      </c>
      <c r="G1036" t="s">
        <v>30</v>
      </c>
    </row>
    <row r="1037" spans="1:8" x14ac:dyDescent="0.25">
      <c r="A1037" t="str">
        <f t="shared" si="20"/>
        <v>99</v>
      </c>
      <c r="B1037" t="str">
        <f>"02331"</f>
        <v>02331</v>
      </c>
      <c r="C1037" t="s">
        <v>350</v>
      </c>
      <c r="D1037">
        <v>124027</v>
      </c>
      <c r="E1037">
        <v>99.99</v>
      </c>
      <c r="F1037" s="1">
        <v>45280</v>
      </c>
      <c r="G1037" t="s">
        <v>30</v>
      </c>
      <c r="H1037" t="s">
        <v>31</v>
      </c>
    </row>
    <row r="1038" spans="1:8" x14ac:dyDescent="0.25">
      <c r="A1038" t="str">
        <f t="shared" si="20"/>
        <v>99</v>
      </c>
      <c r="B1038" t="str">
        <f>"02331"</f>
        <v>02331</v>
      </c>
      <c r="C1038" t="s">
        <v>350</v>
      </c>
      <c r="D1038">
        <v>124027</v>
      </c>
      <c r="E1038">
        <v>99.99</v>
      </c>
      <c r="F1038" s="1">
        <v>45280</v>
      </c>
      <c r="G1038" t="s">
        <v>30</v>
      </c>
    </row>
    <row r="1039" spans="1:8" x14ac:dyDescent="0.25">
      <c r="A1039" t="str">
        <f t="shared" si="20"/>
        <v>99</v>
      </c>
      <c r="B1039" t="str">
        <f>"02791"</f>
        <v>02791</v>
      </c>
      <c r="C1039" t="s">
        <v>214</v>
      </c>
      <c r="D1039">
        <v>124028</v>
      </c>
      <c r="E1039">
        <v>573</v>
      </c>
      <c r="F1039" s="1">
        <v>45280</v>
      </c>
      <c r="G1039" t="s">
        <v>30</v>
      </c>
      <c r="H1039" t="s">
        <v>31</v>
      </c>
    </row>
    <row r="1040" spans="1:8" x14ac:dyDescent="0.25">
      <c r="A1040" t="str">
        <f t="shared" si="20"/>
        <v>99</v>
      </c>
      <c r="B1040" t="str">
        <f>"02791"</f>
        <v>02791</v>
      </c>
      <c r="C1040" t="s">
        <v>214</v>
      </c>
      <c r="D1040">
        <v>124028</v>
      </c>
      <c r="E1040">
        <v>573</v>
      </c>
      <c r="F1040" s="1">
        <v>45280</v>
      </c>
      <c r="G1040" t="s">
        <v>30</v>
      </c>
    </row>
    <row r="1041" spans="1:8" x14ac:dyDescent="0.25">
      <c r="A1041" t="str">
        <f t="shared" si="20"/>
        <v>99</v>
      </c>
      <c r="B1041" t="str">
        <f>"05172"</f>
        <v>05172</v>
      </c>
      <c r="C1041" t="s">
        <v>89</v>
      </c>
      <c r="D1041">
        <v>124029</v>
      </c>
      <c r="E1041">
        <v>504.12</v>
      </c>
      <c r="F1041" s="1">
        <v>45280</v>
      </c>
      <c r="G1041" t="s">
        <v>30</v>
      </c>
      <c r="H1041" t="s">
        <v>31</v>
      </c>
    </row>
    <row r="1042" spans="1:8" x14ac:dyDescent="0.25">
      <c r="A1042" t="str">
        <f t="shared" si="20"/>
        <v>99</v>
      </c>
      <c r="B1042" t="str">
        <f>"05172"</f>
        <v>05172</v>
      </c>
      <c r="C1042" t="s">
        <v>89</v>
      </c>
      <c r="D1042">
        <v>124029</v>
      </c>
      <c r="E1042">
        <v>504.12</v>
      </c>
      <c r="F1042" s="1">
        <v>45280</v>
      </c>
      <c r="G1042" t="s">
        <v>30</v>
      </c>
    </row>
    <row r="1043" spans="1:8" x14ac:dyDescent="0.25">
      <c r="A1043" t="str">
        <f t="shared" si="20"/>
        <v>99</v>
      </c>
      <c r="B1043" t="str">
        <f>"05451"</f>
        <v>05451</v>
      </c>
      <c r="C1043" t="s">
        <v>275</v>
      </c>
      <c r="D1043">
        <v>124030</v>
      </c>
      <c r="E1043">
        <v>925</v>
      </c>
      <c r="F1043" s="1">
        <v>45280</v>
      </c>
      <c r="G1043" t="s">
        <v>30</v>
      </c>
      <c r="H1043" t="s">
        <v>31</v>
      </c>
    </row>
    <row r="1044" spans="1:8" x14ac:dyDescent="0.25">
      <c r="A1044" t="str">
        <f t="shared" si="20"/>
        <v>99</v>
      </c>
      <c r="B1044" t="str">
        <f>"05451"</f>
        <v>05451</v>
      </c>
      <c r="C1044" t="s">
        <v>275</v>
      </c>
      <c r="D1044">
        <v>124030</v>
      </c>
      <c r="E1044">
        <v>925</v>
      </c>
      <c r="F1044" s="1">
        <v>45280</v>
      </c>
      <c r="G1044" t="s">
        <v>30</v>
      </c>
    </row>
    <row r="1045" spans="1:8" x14ac:dyDescent="0.25">
      <c r="A1045" t="str">
        <f t="shared" si="20"/>
        <v>99</v>
      </c>
      <c r="B1045" t="str">
        <f>"05142"</f>
        <v>05142</v>
      </c>
      <c r="C1045" t="s">
        <v>92</v>
      </c>
      <c r="D1045">
        <v>124031</v>
      </c>
      <c r="E1045">
        <v>1120.18</v>
      </c>
      <c r="F1045" s="1">
        <v>45280</v>
      </c>
      <c r="G1045" t="s">
        <v>30</v>
      </c>
      <c r="H1045" t="s">
        <v>31</v>
      </c>
    </row>
    <row r="1046" spans="1:8" x14ac:dyDescent="0.25">
      <c r="A1046" t="str">
        <f t="shared" si="20"/>
        <v>99</v>
      </c>
      <c r="B1046" t="str">
        <f>"05142"</f>
        <v>05142</v>
      </c>
      <c r="C1046" t="s">
        <v>92</v>
      </c>
      <c r="D1046">
        <v>124031</v>
      </c>
      <c r="E1046">
        <v>1120.18</v>
      </c>
      <c r="F1046" s="1">
        <v>45280</v>
      </c>
      <c r="G1046" t="s">
        <v>30</v>
      </c>
    </row>
    <row r="1047" spans="1:8" x14ac:dyDescent="0.25">
      <c r="A1047" t="str">
        <f t="shared" si="20"/>
        <v>99</v>
      </c>
      <c r="B1047" t="str">
        <f>"02536"</f>
        <v>02536</v>
      </c>
      <c r="C1047" t="s">
        <v>96</v>
      </c>
      <c r="D1047">
        <v>124032</v>
      </c>
      <c r="E1047">
        <v>66.69</v>
      </c>
      <c r="F1047" s="1">
        <v>45280</v>
      </c>
      <c r="G1047" t="s">
        <v>30</v>
      </c>
      <c r="H1047" t="s">
        <v>31</v>
      </c>
    </row>
    <row r="1048" spans="1:8" x14ac:dyDescent="0.25">
      <c r="A1048" t="str">
        <f t="shared" si="20"/>
        <v>99</v>
      </c>
      <c r="B1048" t="str">
        <f>"02536"</f>
        <v>02536</v>
      </c>
      <c r="C1048" t="s">
        <v>96</v>
      </c>
      <c r="D1048">
        <v>124032</v>
      </c>
      <c r="E1048">
        <v>66.69</v>
      </c>
      <c r="F1048" s="1">
        <v>45280</v>
      </c>
      <c r="G1048" t="s">
        <v>30</v>
      </c>
    </row>
    <row r="1049" spans="1:8" x14ac:dyDescent="0.25">
      <c r="A1049" t="str">
        <f t="shared" si="20"/>
        <v>99</v>
      </c>
      <c r="B1049" t="str">
        <f>"05378"</f>
        <v>05378</v>
      </c>
      <c r="C1049" t="s">
        <v>351</v>
      </c>
      <c r="D1049">
        <v>124033</v>
      </c>
      <c r="E1049">
        <v>185</v>
      </c>
      <c r="F1049" s="1">
        <v>45280</v>
      </c>
      <c r="G1049" t="s">
        <v>30</v>
      </c>
      <c r="H1049" t="s">
        <v>31</v>
      </c>
    </row>
    <row r="1050" spans="1:8" x14ac:dyDescent="0.25">
      <c r="A1050" t="str">
        <f t="shared" si="20"/>
        <v>99</v>
      </c>
      <c r="B1050" t="str">
        <f>"05378"</f>
        <v>05378</v>
      </c>
      <c r="C1050" t="s">
        <v>351</v>
      </c>
      <c r="D1050">
        <v>124033</v>
      </c>
      <c r="E1050">
        <v>185</v>
      </c>
      <c r="F1050" s="1">
        <v>45280</v>
      </c>
      <c r="G1050" t="s">
        <v>30</v>
      </c>
    </row>
    <row r="1051" spans="1:8" x14ac:dyDescent="0.25">
      <c r="A1051" t="str">
        <f t="shared" si="20"/>
        <v>99</v>
      </c>
      <c r="B1051" t="str">
        <f>"04598"</f>
        <v>04598</v>
      </c>
      <c r="C1051" t="s">
        <v>352</v>
      </c>
      <c r="D1051">
        <v>124034</v>
      </c>
      <c r="E1051">
        <v>230</v>
      </c>
      <c r="F1051" s="1">
        <v>45280</v>
      </c>
      <c r="G1051" t="s">
        <v>30</v>
      </c>
      <c r="H1051" t="s">
        <v>31</v>
      </c>
    </row>
    <row r="1052" spans="1:8" x14ac:dyDescent="0.25">
      <c r="A1052" t="str">
        <f t="shared" si="20"/>
        <v>99</v>
      </c>
      <c r="B1052" t="str">
        <f>"04598"</f>
        <v>04598</v>
      </c>
      <c r="C1052" t="s">
        <v>352</v>
      </c>
      <c r="D1052">
        <v>124034</v>
      </c>
      <c r="E1052">
        <v>230</v>
      </c>
      <c r="F1052" s="1">
        <v>45280</v>
      </c>
      <c r="G1052" t="s">
        <v>30</v>
      </c>
    </row>
    <row r="1053" spans="1:8" x14ac:dyDescent="0.25">
      <c r="A1053" t="str">
        <f t="shared" si="20"/>
        <v>99</v>
      </c>
      <c r="B1053" t="str">
        <f>"04752"</f>
        <v>04752</v>
      </c>
      <c r="C1053" t="s">
        <v>299</v>
      </c>
      <c r="D1053">
        <v>124035</v>
      </c>
      <c r="E1053">
        <v>465</v>
      </c>
      <c r="F1053" s="1">
        <v>45280</v>
      </c>
      <c r="G1053" t="s">
        <v>30</v>
      </c>
      <c r="H1053" t="s">
        <v>31</v>
      </c>
    </row>
    <row r="1054" spans="1:8" x14ac:dyDescent="0.25">
      <c r="A1054" t="str">
        <f t="shared" si="20"/>
        <v>99</v>
      </c>
      <c r="B1054" t="str">
        <f>"04752"</f>
        <v>04752</v>
      </c>
      <c r="C1054" t="s">
        <v>299</v>
      </c>
      <c r="D1054">
        <v>124035</v>
      </c>
      <c r="E1054">
        <v>465</v>
      </c>
      <c r="F1054" s="1">
        <v>45280</v>
      </c>
      <c r="G1054" t="s">
        <v>30</v>
      </c>
    </row>
    <row r="1055" spans="1:8" x14ac:dyDescent="0.25">
      <c r="A1055" t="str">
        <f t="shared" si="20"/>
        <v>99</v>
      </c>
      <c r="B1055" t="str">
        <f>"04760"</f>
        <v>04760</v>
      </c>
      <c r="C1055" t="s">
        <v>180</v>
      </c>
      <c r="D1055">
        <v>124036</v>
      </c>
      <c r="E1055">
        <v>790</v>
      </c>
      <c r="F1055" s="1">
        <v>45280</v>
      </c>
      <c r="G1055" t="s">
        <v>30</v>
      </c>
      <c r="H1055" t="s">
        <v>31</v>
      </c>
    </row>
    <row r="1056" spans="1:8" x14ac:dyDescent="0.25">
      <c r="A1056" t="str">
        <f t="shared" si="20"/>
        <v>99</v>
      </c>
      <c r="B1056" t="str">
        <f>"04760"</f>
        <v>04760</v>
      </c>
      <c r="C1056" t="s">
        <v>180</v>
      </c>
      <c r="D1056">
        <v>124036</v>
      </c>
      <c r="E1056">
        <v>790</v>
      </c>
      <c r="F1056" s="1">
        <v>45280</v>
      </c>
      <c r="G1056" t="s">
        <v>30</v>
      </c>
    </row>
    <row r="1057" spans="1:8" x14ac:dyDescent="0.25">
      <c r="A1057" t="str">
        <f t="shared" si="20"/>
        <v>99</v>
      </c>
      <c r="B1057" t="str">
        <f>"03074"</f>
        <v>03074</v>
      </c>
      <c r="C1057" t="s">
        <v>98</v>
      </c>
      <c r="D1057">
        <v>124037</v>
      </c>
      <c r="E1057">
        <v>77.12</v>
      </c>
      <c r="F1057" s="1">
        <v>45280</v>
      </c>
      <c r="G1057" t="s">
        <v>30</v>
      </c>
      <c r="H1057" t="s">
        <v>31</v>
      </c>
    </row>
    <row r="1058" spans="1:8" x14ac:dyDescent="0.25">
      <c r="A1058" t="str">
        <f t="shared" si="20"/>
        <v>99</v>
      </c>
      <c r="B1058" t="str">
        <f>"03074"</f>
        <v>03074</v>
      </c>
      <c r="C1058" t="s">
        <v>98</v>
      </c>
      <c r="D1058">
        <v>124037</v>
      </c>
      <c r="E1058">
        <v>77.12</v>
      </c>
      <c r="F1058" s="1">
        <v>45280</v>
      </c>
      <c r="G1058" t="s">
        <v>30</v>
      </c>
    </row>
    <row r="1059" spans="1:8" x14ac:dyDescent="0.25">
      <c r="A1059" t="str">
        <f t="shared" si="20"/>
        <v>99</v>
      </c>
      <c r="B1059" t="str">
        <f>"00437"</f>
        <v>00437</v>
      </c>
      <c r="C1059" t="s">
        <v>99</v>
      </c>
      <c r="D1059">
        <v>124038</v>
      </c>
      <c r="E1059">
        <v>86.07</v>
      </c>
      <c r="F1059" s="1">
        <v>45280</v>
      </c>
      <c r="G1059" t="s">
        <v>30</v>
      </c>
      <c r="H1059" t="s">
        <v>31</v>
      </c>
    </row>
    <row r="1060" spans="1:8" x14ac:dyDescent="0.25">
      <c r="A1060" t="str">
        <f t="shared" si="20"/>
        <v>99</v>
      </c>
      <c r="B1060" t="str">
        <f>"00437"</f>
        <v>00437</v>
      </c>
      <c r="C1060" t="s">
        <v>99</v>
      </c>
      <c r="D1060">
        <v>124038</v>
      </c>
      <c r="E1060">
        <v>86.07</v>
      </c>
      <c r="F1060" s="1">
        <v>45280</v>
      </c>
      <c r="G1060" t="s">
        <v>30</v>
      </c>
    </row>
    <row r="1061" spans="1:8" x14ac:dyDescent="0.25">
      <c r="A1061" t="str">
        <f t="shared" si="20"/>
        <v>99</v>
      </c>
      <c r="B1061" t="str">
        <f>"04896"</f>
        <v>04896</v>
      </c>
      <c r="C1061" t="s">
        <v>353</v>
      </c>
      <c r="D1061">
        <v>124039</v>
      </c>
      <c r="E1061">
        <v>430</v>
      </c>
      <c r="F1061" s="1">
        <v>45280</v>
      </c>
      <c r="G1061" t="s">
        <v>30</v>
      </c>
      <c r="H1061" t="s">
        <v>31</v>
      </c>
    </row>
    <row r="1062" spans="1:8" x14ac:dyDescent="0.25">
      <c r="A1062" t="str">
        <f t="shared" si="20"/>
        <v>99</v>
      </c>
      <c r="B1062" t="str">
        <f>"04896"</f>
        <v>04896</v>
      </c>
      <c r="C1062" t="s">
        <v>353</v>
      </c>
      <c r="D1062">
        <v>124039</v>
      </c>
      <c r="E1062">
        <v>430</v>
      </c>
      <c r="F1062" s="1">
        <v>45280</v>
      </c>
      <c r="G1062" t="s">
        <v>30</v>
      </c>
    </row>
    <row r="1063" spans="1:8" x14ac:dyDescent="0.25">
      <c r="A1063" t="str">
        <f t="shared" si="20"/>
        <v>99</v>
      </c>
      <c r="B1063" t="str">
        <f>"00246"</f>
        <v>00246</v>
      </c>
      <c r="C1063" t="s">
        <v>102</v>
      </c>
      <c r="D1063">
        <v>124040</v>
      </c>
      <c r="E1063">
        <v>140.47</v>
      </c>
      <c r="F1063" s="1">
        <v>45280</v>
      </c>
      <c r="G1063" t="s">
        <v>30</v>
      </c>
      <c r="H1063" t="s">
        <v>31</v>
      </c>
    </row>
    <row r="1064" spans="1:8" x14ac:dyDescent="0.25">
      <c r="A1064" t="str">
        <f t="shared" si="20"/>
        <v>99</v>
      </c>
      <c r="B1064" t="str">
        <f>"00246"</f>
        <v>00246</v>
      </c>
      <c r="C1064" t="s">
        <v>102</v>
      </c>
      <c r="D1064">
        <v>124040</v>
      </c>
      <c r="E1064">
        <v>140.47</v>
      </c>
      <c r="F1064" s="1">
        <v>45280</v>
      </c>
      <c r="G1064" t="s">
        <v>30</v>
      </c>
    </row>
    <row r="1065" spans="1:8" x14ac:dyDescent="0.25">
      <c r="A1065" t="str">
        <f t="shared" si="20"/>
        <v>99</v>
      </c>
      <c r="B1065" t="str">
        <f>"05352"</f>
        <v>05352</v>
      </c>
      <c r="C1065" t="s">
        <v>354</v>
      </c>
      <c r="D1065">
        <v>124041</v>
      </c>
      <c r="E1065">
        <v>492.61</v>
      </c>
      <c r="F1065" s="1">
        <v>45280</v>
      </c>
      <c r="G1065" t="s">
        <v>30</v>
      </c>
      <c r="H1065" t="s">
        <v>31</v>
      </c>
    </row>
    <row r="1066" spans="1:8" x14ac:dyDescent="0.25">
      <c r="A1066" t="str">
        <f t="shared" si="20"/>
        <v>99</v>
      </c>
      <c r="B1066" t="str">
        <f>"05352"</f>
        <v>05352</v>
      </c>
      <c r="C1066" t="s">
        <v>354</v>
      </c>
      <c r="D1066">
        <v>124041</v>
      </c>
      <c r="E1066">
        <v>492.61</v>
      </c>
      <c r="F1066" s="1">
        <v>45280</v>
      </c>
      <c r="G1066" t="s">
        <v>30</v>
      </c>
    </row>
    <row r="1067" spans="1:8" x14ac:dyDescent="0.25">
      <c r="A1067" t="str">
        <f t="shared" si="20"/>
        <v>99</v>
      </c>
      <c r="B1067" t="str">
        <f>"05382"</f>
        <v>05382</v>
      </c>
      <c r="C1067" t="s">
        <v>103</v>
      </c>
      <c r="D1067">
        <v>124042</v>
      </c>
      <c r="E1067">
        <v>694.26</v>
      </c>
      <c r="F1067" s="1">
        <v>45280</v>
      </c>
      <c r="G1067" t="s">
        <v>30</v>
      </c>
      <c r="H1067" t="s">
        <v>31</v>
      </c>
    </row>
    <row r="1068" spans="1:8" x14ac:dyDescent="0.25">
      <c r="A1068" t="str">
        <f t="shared" si="20"/>
        <v>99</v>
      </c>
      <c r="B1068" t="str">
        <f>"05382"</f>
        <v>05382</v>
      </c>
      <c r="C1068" t="s">
        <v>103</v>
      </c>
      <c r="D1068">
        <v>124042</v>
      </c>
      <c r="E1068">
        <v>694.26</v>
      </c>
      <c r="F1068" s="1">
        <v>45280</v>
      </c>
      <c r="G1068" t="s">
        <v>30</v>
      </c>
    </row>
    <row r="1069" spans="1:8" x14ac:dyDescent="0.25">
      <c r="A1069" t="str">
        <f t="shared" si="20"/>
        <v>99</v>
      </c>
      <c r="B1069" t="str">
        <f>"04316"</f>
        <v>04316</v>
      </c>
      <c r="C1069" t="s">
        <v>105</v>
      </c>
      <c r="D1069">
        <v>124043</v>
      </c>
      <c r="E1069">
        <v>1216.25</v>
      </c>
      <c r="F1069" s="1">
        <v>45280</v>
      </c>
      <c r="G1069" t="s">
        <v>30</v>
      </c>
      <c r="H1069" t="s">
        <v>31</v>
      </c>
    </row>
    <row r="1070" spans="1:8" x14ac:dyDescent="0.25">
      <c r="A1070" t="str">
        <f t="shared" si="20"/>
        <v>99</v>
      </c>
      <c r="B1070" t="str">
        <f>"04316"</f>
        <v>04316</v>
      </c>
      <c r="C1070" t="s">
        <v>105</v>
      </c>
      <c r="D1070">
        <v>124043</v>
      </c>
      <c r="E1070">
        <v>1216.25</v>
      </c>
      <c r="F1070" s="1">
        <v>45280</v>
      </c>
      <c r="G1070" t="s">
        <v>30</v>
      </c>
    </row>
    <row r="1071" spans="1:8" x14ac:dyDescent="0.25">
      <c r="A1071" t="str">
        <f t="shared" si="20"/>
        <v>99</v>
      </c>
      <c r="B1071" t="str">
        <f>"05078"</f>
        <v>05078</v>
      </c>
      <c r="C1071" t="s">
        <v>279</v>
      </c>
      <c r="D1071">
        <v>124044</v>
      </c>
      <c r="E1071">
        <v>229.53</v>
      </c>
      <c r="F1071" s="1">
        <v>45280</v>
      </c>
      <c r="G1071" t="s">
        <v>30</v>
      </c>
      <c r="H1071" t="s">
        <v>31</v>
      </c>
    </row>
    <row r="1072" spans="1:8" x14ac:dyDescent="0.25">
      <c r="A1072" t="str">
        <f t="shared" si="20"/>
        <v>99</v>
      </c>
      <c r="B1072" t="str">
        <f>"05078"</f>
        <v>05078</v>
      </c>
      <c r="C1072" t="s">
        <v>279</v>
      </c>
      <c r="D1072">
        <v>124044</v>
      </c>
      <c r="E1072">
        <v>229.53</v>
      </c>
      <c r="F1072" s="1">
        <v>45280</v>
      </c>
      <c r="G1072" t="s">
        <v>30</v>
      </c>
    </row>
    <row r="1073" spans="1:8" x14ac:dyDescent="0.25">
      <c r="A1073" t="str">
        <f t="shared" si="20"/>
        <v>99</v>
      </c>
      <c r="B1073" t="str">
        <f>"04117"</f>
        <v>04117</v>
      </c>
      <c r="C1073" t="s">
        <v>355</v>
      </c>
      <c r="D1073">
        <v>124045</v>
      </c>
      <c r="E1073">
        <v>178.42</v>
      </c>
      <c r="F1073" s="1">
        <v>45280</v>
      </c>
      <c r="G1073" t="s">
        <v>30</v>
      </c>
      <c r="H1073" t="s">
        <v>31</v>
      </c>
    </row>
    <row r="1074" spans="1:8" x14ac:dyDescent="0.25">
      <c r="A1074" t="str">
        <f t="shared" si="20"/>
        <v>99</v>
      </c>
      <c r="B1074" t="str">
        <f>"04117"</f>
        <v>04117</v>
      </c>
      <c r="C1074" t="s">
        <v>355</v>
      </c>
      <c r="D1074">
        <v>124045</v>
      </c>
      <c r="E1074">
        <v>178.42</v>
      </c>
      <c r="F1074" s="1">
        <v>45280</v>
      </c>
      <c r="G1074" t="s">
        <v>30</v>
      </c>
    </row>
    <row r="1075" spans="1:8" x14ac:dyDescent="0.25">
      <c r="A1075" t="str">
        <f t="shared" si="20"/>
        <v>99</v>
      </c>
      <c r="B1075" t="str">
        <f>"1"</f>
        <v>1</v>
      </c>
      <c r="C1075" t="s">
        <v>356</v>
      </c>
      <c r="D1075">
        <v>124046</v>
      </c>
      <c r="E1075">
        <v>353</v>
      </c>
      <c r="F1075" s="1">
        <v>45280</v>
      </c>
      <c r="G1075" t="s">
        <v>30</v>
      </c>
      <c r="H1075" t="s">
        <v>31</v>
      </c>
    </row>
    <row r="1076" spans="1:8" x14ac:dyDescent="0.25">
      <c r="A1076" t="str">
        <f t="shared" si="20"/>
        <v>99</v>
      </c>
      <c r="B1076" t="str">
        <f>"1"</f>
        <v>1</v>
      </c>
      <c r="C1076" t="s">
        <v>357</v>
      </c>
      <c r="D1076">
        <v>124046</v>
      </c>
      <c r="E1076">
        <v>353</v>
      </c>
      <c r="F1076" s="1">
        <v>45280</v>
      </c>
      <c r="G1076" t="s">
        <v>30</v>
      </c>
    </row>
    <row r="1077" spans="1:8" x14ac:dyDescent="0.25">
      <c r="A1077" t="str">
        <f t="shared" si="20"/>
        <v>99</v>
      </c>
      <c r="B1077" t="str">
        <f>"1"</f>
        <v>1</v>
      </c>
      <c r="C1077" t="s">
        <v>358</v>
      </c>
      <c r="D1077">
        <v>124047</v>
      </c>
      <c r="E1077">
        <v>72</v>
      </c>
      <c r="F1077" s="1">
        <v>45280</v>
      </c>
      <c r="G1077" t="s">
        <v>30</v>
      </c>
      <c r="H1077" t="s">
        <v>31</v>
      </c>
    </row>
    <row r="1078" spans="1:8" x14ac:dyDescent="0.25">
      <c r="A1078" t="str">
        <f t="shared" si="20"/>
        <v>99</v>
      </c>
      <c r="B1078" t="str">
        <f>"1"</f>
        <v>1</v>
      </c>
      <c r="C1078" t="s">
        <v>359</v>
      </c>
      <c r="D1078">
        <v>124047</v>
      </c>
      <c r="E1078">
        <v>72</v>
      </c>
      <c r="F1078" s="1">
        <v>45280</v>
      </c>
      <c r="G1078" t="s">
        <v>30</v>
      </c>
    </row>
    <row r="1079" spans="1:8" x14ac:dyDescent="0.25">
      <c r="A1079" t="str">
        <f t="shared" si="20"/>
        <v>99</v>
      </c>
      <c r="B1079" t="str">
        <f>"04473"</f>
        <v>04473</v>
      </c>
      <c r="C1079" t="s">
        <v>107</v>
      </c>
      <c r="D1079">
        <v>124048</v>
      </c>
      <c r="E1079">
        <v>154</v>
      </c>
      <c r="F1079" s="1">
        <v>45280</v>
      </c>
      <c r="G1079" t="s">
        <v>30</v>
      </c>
      <c r="H1079" t="s">
        <v>31</v>
      </c>
    </row>
    <row r="1080" spans="1:8" x14ac:dyDescent="0.25">
      <c r="A1080" t="str">
        <f t="shared" si="20"/>
        <v>99</v>
      </c>
      <c r="B1080" t="str">
        <f>"04473"</f>
        <v>04473</v>
      </c>
      <c r="C1080" t="s">
        <v>107</v>
      </c>
      <c r="D1080">
        <v>124048</v>
      </c>
      <c r="E1080">
        <v>154</v>
      </c>
      <c r="F1080" s="1">
        <v>45280</v>
      </c>
      <c r="G1080" t="s">
        <v>30</v>
      </c>
    </row>
    <row r="1081" spans="1:8" x14ac:dyDescent="0.25">
      <c r="A1081" t="str">
        <f t="shared" si="20"/>
        <v>99</v>
      </c>
      <c r="B1081" t="str">
        <f>"00916"</f>
        <v>00916</v>
      </c>
      <c r="C1081" t="s">
        <v>142</v>
      </c>
      <c r="D1081">
        <v>124049</v>
      </c>
      <c r="E1081">
        <v>1084.4000000000001</v>
      </c>
      <c r="F1081" s="1">
        <v>45280</v>
      </c>
      <c r="G1081" t="s">
        <v>30</v>
      </c>
      <c r="H1081" t="s">
        <v>31</v>
      </c>
    </row>
    <row r="1082" spans="1:8" x14ac:dyDescent="0.25">
      <c r="A1082" t="str">
        <f t="shared" si="20"/>
        <v>99</v>
      </c>
      <c r="B1082" t="str">
        <f>"00916"</f>
        <v>00916</v>
      </c>
      <c r="C1082" t="s">
        <v>142</v>
      </c>
      <c r="D1082">
        <v>124049</v>
      </c>
      <c r="E1082">
        <v>1084.4000000000001</v>
      </c>
      <c r="F1082" s="1">
        <v>45280</v>
      </c>
      <c r="G1082" t="s">
        <v>30</v>
      </c>
    </row>
    <row r="1083" spans="1:8" x14ac:dyDescent="0.25">
      <c r="A1083" t="str">
        <f t="shared" si="20"/>
        <v>99</v>
      </c>
      <c r="B1083" t="str">
        <f>"04890"</f>
        <v>04890</v>
      </c>
      <c r="C1083" t="s">
        <v>360</v>
      </c>
      <c r="D1083">
        <v>124050</v>
      </c>
      <c r="E1083">
        <v>631.4</v>
      </c>
      <c r="F1083" s="1">
        <v>45280</v>
      </c>
      <c r="G1083" t="s">
        <v>30</v>
      </c>
      <c r="H1083" t="s">
        <v>31</v>
      </c>
    </row>
    <row r="1084" spans="1:8" x14ac:dyDescent="0.25">
      <c r="A1084" t="str">
        <f t="shared" si="20"/>
        <v>99</v>
      </c>
      <c r="B1084" t="str">
        <f>"04890"</f>
        <v>04890</v>
      </c>
      <c r="C1084" t="s">
        <v>360</v>
      </c>
      <c r="D1084">
        <v>124050</v>
      </c>
      <c r="E1084">
        <v>631.4</v>
      </c>
      <c r="F1084" s="1">
        <v>45280</v>
      </c>
      <c r="G1084" t="s">
        <v>30</v>
      </c>
    </row>
    <row r="1085" spans="1:8" x14ac:dyDescent="0.25">
      <c r="A1085" t="str">
        <f t="shared" si="20"/>
        <v>99</v>
      </c>
      <c r="B1085" t="str">
        <f>"02948"</f>
        <v>02948</v>
      </c>
      <c r="C1085" t="s">
        <v>361</v>
      </c>
      <c r="D1085">
        <v>124051</v>
      </c>
      <c r="E1085">
        <v>417.41</v>
      </c>
      <c r="F1085" s="1">
        <v>45280</v>
      </c>
      <c r="G1085" t="s">
        <v>30</v>
      </c>
      <c r="H1085" t="s">
        <v>31</v>
      </c>
    </row>
    <row r="1086" spans="1:8" x14ac:dyDescent="0.25">
      <c r="A1086" t="str">
        <f t="shared" si="20"/>
        <v>99</v>
      </c>
      <c r="B1086" t="str">
        <f>"02948"</f>
        <v>02948</v>
      </c>
      <c r="C1086" t="s">
        <v>361</v>
      </c>
      <c r="D1086">
        <v>124051</v>
      </c>
      <c r="E1086">
        <v>417.41</v>
      </c>
      <c r="F1086" s="1">
        <v>45280</v>
      </c>
      <c r="G1086" t="s">
        <v>30</v>
      </c>
    </row>
    <row r="1087" spans="1:8" x14ac:dyDescent="0.25">
      <c r="A1087" t="str">
        <f t="shared" si="20"/>
        <v>99</v>
      </c>
      <c r="B1087" t="str">
        <f>"01629"</f>
        <v>01629</v>
      </c>
      <c r="C1087" t="s">
        <v>189</v>
      </c>
      <c r="D1087">
        <v>124052</v>
      </c>
      <c r="E1087">
        <v>870.69</v>
      </c>
      <c r="F1087" s="1">
        <v>45280</v>
      </c>
      <c r="G1087" t="s">
        <v>30</v>
      </c>
      <c r="H1087" t="s">
        <v>31</v>
      </c>
    </row>
    <row r="1088" spans="1:8" x14ac:dyDescent="0.25">
      <c r="A1088" t="str">
        <f t="shared" si="20"/>
        <v>99</v>
      </c>
      <c r="B1088" t="str">
        <f>"01629"</f>
        <v>01629</v>
      </c>
      <c r="C1088" t="s">
        <v>189</v>
      </c>
      <c r="D1088">
        <v>124052</v>
      </c>
      <c r="E1088">
        <v>870.69</v>
      </c>
      <c r="F1088" s="1">
        <v>45280</v>
      </c>
      <c r="G1088" t="s">
        <v>30</v>
      </c>
    </row>
    <row r="1089" spans="1:8" x14ac:dyDescent="0.25">
      <c r="A1089" t="str">
        <f t="shared" si="20"/>
        <v>99</v>
      </c>
      <c r="B1089" t="str">
        <f>"03317"</f>
        <v>03317</v>
      </c>
      <c r="C1089" t="s">
        <v>362</v>
      </c>
      <c r="D1089">
        <v>124053</v>
      </c>
      <c r="E1089">
        <v>35</v>
      </c>
      <c r="F1089" s="1">
        <v>45280</v>
      </c>
      <c r="G1089" t="s">
        <v>30</v>
      </c>
      <c r="H1089" t="s">
        <v>31</v>
      </c>
    </row>
    <row r="1090" spans="1:8" x14ac:dyDescent="0.25">
      <c r="A1090" t="str">
        <f t="shared" ref="A1090:A1153" si="21">"99"</f>
        <v>99</v>
      </c>
      <c r="B1090" t="str">
        <f>"03317"</f>
        <v>03317</v>
      </c>
      <c r="C1090" t="s">
        <v>362</v>
      </c>
      <c r="D1090">
        <v>124053</v>
      </c>
      <c r="E1090">
        <v>35</v>
      </c>
      <c r="F1090" s="1">
        <v>45280</v>
      </c>
      <c r="G1090" t="s">
        <v>30</v>
      </c>
    </row>
    <row r="1091" spans="1:8" x14ac:dyDescent="0.25">
      <c r="A1091" t="str">
        <f t="shared" si="21"/>
        <v>99</v>
      </c>
      <c r="B1091" t="str">
        <f>"03883"</f>
        <v>03883</v>
      </c>
      <c r="C1091" t="s">
        <v>191</v>
      </c>
      <c r="D1091">
        <v>124054</v>
      </c>
      <c r="E1091">
        <v>794.39</v>
      </c>
      <c r="F1091" s="1">
        <v>45280</v>
      </c>
      <c r="G1091" t="s">
        <v>30</v>
      </c>
      <c r="H1091" t="s">
        <v>31</v>
      </c>
    </row>
    <row r="1092" spans="1:8" x14ac:dyDescent="0.25">
      <c r="A1092" t="str">
        <f t="shared" si="21"/>
        <v>99</v>
      </c>
      <c r="B1092" t="str">
        <f>"03883"</f>
        <v>03883</v>
      </c>
      <c r="C1092" t="s">
        <v>191</v>
      </c>
      <c r="D1092">
        <v>124054</v>
      </c>
      <c r="E1092">
        <v>794.39</v>
      </c>
      <c r="F1092" s="1">
        <v>45280</v>
      </c>
      <c r="G1092" t="s">
        <v>30</v>
      </c>
    </row>
    <row r="1093" spans="1:8" x14ac:dyDescent="0.25">
      <c r="A1093" t="str">
        <f t="shared" si="21"/>
        <v>99</v>
      </c>
      <c r="B1093" t="str">
        <f>"00336"</f>
        <v>00336</v>
      </c>
      <c r="C1093" t="s">
        <v>116</v>
      </c>
      <c r="D1093">
        <v>124055</v>
      </c>
      <c r="E1093">
        <v>112</v>
      </c>
      <c r="F1093" s="1">
        <v>45280</v>
      </c>
      <c r="G1093" t="s">
        <v>30</v>
      </c>
      <c r="H1093" t="s">
        <v>31</v>
      </c>
    </row>
    <row r="1094" spans="1:8" x14ac:dyDescent="0.25">
      <c r="A1094" t="str">
        <f t="shared" si="21"/>
        <v>99</v>
      </c>
      <c r="B1094" t="str">
        <f>"00336"</f>
        <v>00336</v>
      </c>
      <c r="C1094" t="s">
        <v>116</v>
      </c>
      <c r="D1094">
        <v>124055</v>
      </c>
      <c r="E1094">
        <v>112</v>
      </c>
      <c r="F1094" s="1">
        <v>45280</v>
      </c>
      <c r="G1094" t="s">
        <v>30</v>
      </c>
    </row>
    <row r="1095" spans="1:8" x14ac:dyDescent="0.25">
      <c r="A1095" t="str">
        <f t="shared" si="21"/>
        <v>99</v>
      </c>
      <c r="B1095" t="str">
        <f>"05462"</f>
        <v>05462</v>
      </c>
      <c r="C1095" t="s">
        <v>285</v>
      </c>
      <c r="D1095">
        <v>124056</v>
      </c>
      <c r="E1095">
        <v>600</v>
      </c>
      <c r="F1095" s="1">
        <v>45280</v>
      </c>
      <c r="G1095" t="s">
        <v>30</v>
      </c>
      <c r="H1095" t="s">
        <v>31</v>
      </c>
    </row>
    <row r="1096" spans="1:8" x14ac:dyDescent="0.25">
      <c r="A1096" t="str">
        <f t="shared" si="21"/>
        <v>99</v>
      </c>
      <c r="B1096" t="str">
        <f>"05462"</f>
        <v>05462</v>
      </c>
      <c r="C1096" t="s">
        <v>285</v>
      </c>
      <c r="D1096">
        <v>124056</v>
      </c>
      <c r="E1096">
        <v>600</v>
      </c>
      <c r="F1096" s="1">
        <v>45280</v>
      </c>
      <c r="G1096" t="s">
        <v>30</v>
      </c>
    </row>
    <row r="1097" spans="1:8" x14ac:dyDescent="0.25">
      <c r="A1097" t="str">
        <f t="shared" si="21"/>
        <v>99</v>
      </c>
      <c r="B1097" t="str">
        <f>"01233"</f>
        <v>01233</v>
      </c>
      <c r="C1097" t="s">
        <v>363</v>
      </c>
      <c r="D1097">
        <v>124057</v>
      </c>
      <c r="E1097">
        <v>100</v>
      </c>
      <c r="F1097" s="1">
        <v>45280</v>
      </c>
      <c r="G1097" t="s">
        <v>30</v>
      </c>
      <c r="H1097" t="s">
        <v>31</v>
      </c>
    </row>
    <row r="1098" spans="1:8" x14ac:dyDescent="0.25">
      <c r="A1098" t="str">
        <f t="shared" si="21"/>
        <v>99</v>
      </c>
      <c r="B1098" t="str">
        <f>"01233"</f>
        <v>01233</v>
      </c>
      <c r="C1098" t="s">
        <v>363</v>
      </c>
      <c r="D1098">
        <v>124057</v>
      </c>
      <c r="E1098">
        <v>100</v>
      </c>
      <c r="F1098" s="1">
        <v>45280</v>
      </c>
      <c r="G1098" t="s">
        <v>30</v>
      </c>
    </row>
    <row r="1099" spans="1:8" x14ac:dyDescent="0.25">
      <c r="A1099" t="str">
        <f t="shared" si="21"/>
        <v>99</v>
      </c>
      <c r="B1099" t="str">
        <f>"05361"</f>
        <v>05361</v>
      </c>
      <c r="C1099" t="s">
        <v>193</v>
      </c>
      <c r="D1099">
        <v>124058</v>
      </c>
      <c r="E1099">
        <v>79</v>
      </c>
      <c r="F1099" s="1">
        <v>45280</v>
      </c>
      <c r="G1099" t="s">
        <v>30</v>
      </c>
      <c r="H1099" t="s">
        <v>31</v>
      </c>
    </row>
    <row r="1100" spans="1:8" x14ac:dyDescent="0.25">
      <c r="A1100" t="str">
        <f t="shared" si="21"/>
        <v>99</v>
      </c>
      <c r="B1100" t="str">
        <f>"05361"</f>
        <v>05361</v>
      </c>
      <c r="C1100" t="s">
        <v>193</v>
      </c>
      <c r="D1100">
        <v>124058</v>
      </c>
      <c r="E1100">
        <v>79</v>
      </c>
      <c r="F1100" s="1">
        <v>45280</v>
      </c>
      <c r="G1100" t="s">
        <v>30</v>
      </c>
    </row>
    <row r="1101" spans="1:8" x14ac:dyDescent="0.25">
      <c r="A1101" t="str">
        <f t="shared" si="21"/>
        <v>99</v>
      </c>
      <c r="B1101" t="str">
        <f>"03408"</f>
        <v>03408</v>
      </c>
      <c r="C1101" t="s">
        <v>195</v>
      </c>
      <c r="D1101">
        <v>124059</v>
      </c>
      <c r="E1101">
        <v>510</v>
      </c>
      <c r="F1101" s="1">
        <v>45280</v>
      </c>
      <c r="G1101" t="s">
        <v>30</v>
      </c>
      <c r="H1101" t="s">
        <v>31</v>
      </c>
    </row>
    <row r="1102" spans="1:8" x14ac:dyDescent="0.25">
      <c r="A1102" t="str">
        <f t="shared" si="21"/>
        <v>99</v>
      </c>
      <c r="B1102" t="str">
        <f>"03408"</f>
        <v>03408</v>
      </c>
      <c r="C1102" t="s">
        <v>195</v>
      </c>
      <c r="D1102">
        <v>124059</v>
      </c>
      <c r="E1102">
        <v>510</v>
      </c>
      <c r="F1102" s="1">
        <v>45280</v>
      </c>
      <c r="G1102" t="s">
        <v>30</v>
      </c>
    </row>
    <row r="1103" spans="1:8" x14ac:dyDescent="0.25">
      <c r="A1103" t="str">
        <f t="shared" si="21"/>
        <v>99</v>
      </c>
      <c r="B1103" t="str">
        <f>"44071"</f>
        <v>44071</v>
      </c>
      <c r="C1103" t="s">
        <v>119</v>
      </c>
      <c r="D1103">
        <v>124060</v>
      </c>
      <c r="E1103">
        <v>38.01</v>
      </c>
      <c r="F1103" s="1">
        <v>45280</v>
      </c>
      <c r="G1103" t="s">
        <v>30</v>
      </c>
      <c r="H1103" t="s">
        <v>31</v>
      </c>
    </row>
    <row r="1104" spans="1:8" x14ac:dyDescent="0.25">
      <c r="A1104" t="str">
        <f t="shared" si="21"/>
        <v>99</v>
      </c>
      <c r="B1104" t="str">
        <f>"44071"</f>
        <v>44071</v>
      </c>
      <c r="C1104" t="s">
        <v>119</v>
      </c>
      <c r="D1104">
        <v>124060</v>
      </c>
      <c r="E1104">
        <v>38.01</v>
      </c>
      <c r="F1104" s="1">
        <v>45280</v>
      </c>
      <c r="G1104" t="s">
        <v>30</v>
      </c>
    </row>
    <row r="1105" spans="1:8" x14ac:dyDescent="0.25">
      <c r="A1105" t="str">
        <f t="shared" si="21"/>
        <v>99</v>
      </c>
      <c r="B1105" t="str">
        <f>"02693"</f>
        <v>02693</v>
      </c>
      <c r="C1105" t="s">
        <v>120</v>
      </c>
      <c r="D1105">
        <v>124061</v>
      </c>
      <c r="E1105">
        <v>348</v>
      </c>
      <c r="F1105" s="1">
        <v>45280</v>
      </c>
      <c r="G1105" t="s">
        <v>30</v>
      </c>
      <c r="H1105" t="s">
        <v>31</v>
      </c>
    </row>
    <row r="1106" spans="1:8" x14ac:dyDescent="0.25">
      <c r="A1106" t="str">
        <f t="shared" si="21"/>
        <v>99</v>
      </c>
      <c r="B1106" t="str">
        <f>"02693"</f>
        <v>02693</v>
      </c>
      <c r="C1106" t="s">
        <v>120</v>
      </c>
      <c r="D1106">
        <v>124061</v>
      </c>
      <c r="E1106">
        <v>348</v>
      </c>
      <c r="F1106" s="1">
        <v>45280</v>
      </c>
      <c r="G1106" t="s">
        <v>30</v>
      </c>
    </row>
    <row r="1107" spans="1:8" x14ac:dyDescent="0.25">
      <c r="A1107" t="str">
        <f t="shared" si="21"/>
        <v>99</v>
      </c>
      <c r="B1107" t="str">
        <f>"00969"</f>
        <v>00969</v>
      </c>
      <c r="C1107" t="s">
        <v>46</v>
      </c>
      <c r="D1107">
        <v>124062</v>
      </c>
      <c r="E1107">
        <v>17116.439999999999</v>
      </c>
      <c r="F1107" s="1">
        <v>45280</v>
      </c>
      <c r="G1107" t="s">
        <v>30</v>
      </c>
      <c r="H1107" t="s">
        <v>31</v>
      </c>
    </row>
    <row r="1108" spans="1:8" x14ac:dyDescent="0.25">
      <c r="A1108" t="str">
        <f t="shared" si="21"/>
        <v>99</v>
      </c>
      <c r="B1108" t="str">
        <f>"00969"</f>
        <v>00969</v>
      </c>
      <c r="C1108" t="s">
        <v>46</v>
      </c>
      <c r="D1108">
        <v>124062</v>
      </c>
      <c r="E1108">
        <v>17116.439999999999</v>
      </c>
      <c r="F1108" s="1">
        <v>45280</v>
      </c>
      <c r="G1108" t="s">
        <v>30</v>
      </c>
    </row>
    <row r="1109" spans="1:8" x14ac:dyDescent="0.25">
      <c r="A1109" t="str">
        <f t="shared" si="21"/>
        <v>99</v>
      </c>
      <c r="B1109" t="str">
        <f>"05421"</f>
        <v>05421</v>
      </c>
      <c r="C1109" t="s">
        <v>123</v>
      </c>
      <c r="D1109">
        <v>124063</v>
      </c>
      <c r="E1109">
        <v>656949.12</v>
      </c>
      <c r="F1109" s="1">
        <v>45280</v>
      </c>
      <c r="G1109" t="s">
        <v>30</v>
      </c>
      <c r="H1109" t="s">
        <v>31</v>
      </c>
    </row>
    <row r="1110" spans="1:8" x14ac:dyDescent="0.25">
      <c r="A1110" t="str">
        <f t="shared" si="21"/>
        <v>99</v>
      </c>
      <c r="B1110" t="str">
        <f>"05421"</f>
        <v>05421</v>
      </c>
      <c r="C1110" t="s">
        <v>123</v>
      </c>
      <c r="D1110">
        <v>124063</v>
      </c>
      <c r="E1110">
        <v>656949.12</v>
      </c>
      <c r="F1110" s="1">
        <v>45280</v>
      </c>
      <c r="G1110" t="s">
        <v>30</v>
      </c>
    </row>
    <row r="1111" spans="1:8" x14ac:dyDescent="0.25">
      <c r="A1111" t="str">
        <f t="shared" si="21"/>
        <v>99</v>
      </c>
      <c r="B1111" t="str">
        <f>"04016"</f>
        <v>04016</v>
      </c>
      <c r="C1111" t="s">
        <v>197</v>
      </c>
      <c r="D1111">
        <v>124064</v>
      </c>
      <c r="E1111">
        <v>1735.82</v>
      </c>
      <c r="F1111" s="1">
        <v>45280</v>
      </c>
      <c r="G1111" t="s">
        <v>30</v>
      </c>
      <c r="H1111" t="s">
        <v>31</v>
      </c>
    </row>
    <row r="1112" spans="1:8" x14ac:dyDescent="0.25">
      <c r="A1112" t="str">
        <f t="shared" si="21"/>
        <v>99</v>
      </c>
      <c r="B1112" t="str">
        <f>"04016"</f>
        <v>04016</v>
      </c>
      <c r="C1112" t="s">
        <v>197</v>
      </c>
      <c r="D1112">
        <v>124064</v>
      </c>
      <c r="E1112">
        <v>1735.82</v>
      </c>
      <c r="F1112" s="1">
        <v>45280</v>
      </c>
      <c r="G1112" t="s">
        <v>30</v>
      </c>
    </row>
    <row r="1113" spans="1:8" x14ac:dyDescent="0.25">
      <c r="A1113" t="str">
        <f t="shared" si="21"/>
        <v>99</v>
      </c>
      <c r="B1113" t="str">
        <f>"05473"</f>
        <v>05473</v>
      </c>
      <c r="C1113" t="s">
        <v>349</v>
      </c>
      <c r="D1113">
        <v>124065</v>
      </c>
      <c r="E1113">
        <v>500</v>
      </c>
      <c r="F1113" s="1">
        <v>45280</v>
      </c>
      <c r="G1113" t="s">
        <v>48</v>
      </c>
      <c r="H1113" t="s">
        <v>12</v>
      </c>
    </row>
    <row r="1114" spans="1:8" x14ac:dyDescent="0.25">
      <c r="A1114" t="str">
        <f t="shared" si="21"/>
        <v>99</v>
      </c>
      <c r="B1114" t="str">
        <f>"01604"</f>
        <v>01604</v>
      </c>
      <c r="C1114" t="s">
        <v>83</v>
      </c>
      <c r="D1114">
        <v>124066</v>
      </c>
      <c r="E1114">
        <v>129.68</v>
      </c>
      <c r="F1114" s="1">
        <v>45280</v>
      </c>
      <c r="G1114" t="s">
        <v>48</v>
      </c>
      <c r="H1114" t="s">
        <v>12</v>
      </c>
    </row>
    <row r="1115" spans="1:8" x14ac:dyDescent="0.25">
      <c r="A1115" t="str">
        <f t="shared" si="21"/>
        <v>99</v>
      </c>
      <c r="B1115" t="str">
        <f>"05014"</f>
        <v>05014</v>
      </c>
      <c r="C1115" t="s">
        <v>339</v>
      </c>
      <c r="D1115">
        <v>124067</v>
      </c>
      <c r="E1115">
        <v>1341.6</v>
      </c>
      <c r="F1115" s="1">
        <v>45280</v>
      </c>
      <c r="G1115" t="s">
        <v>48</v>
      </c>
      <c r="H1115" t="s">
        <v>12</v>
      </c>
    </row>
    <row r="1116" spans="1:8" x14ac:dyDescent="0.25">
      <c r="A1116" t="str">
        <f t="shared" si="21"/>
        <v>99</v>
      </c>
      <c r="B1116" t="str">
        <f>"04331"</f>
        <v>04331</v>
      </c>
      <c r="C1116" t="s">
        <v>86</v>
      </c>
      <c r="D1116">
        <v>124068</v>
      </c>
      <c r="E1116">
        <v>14110.65</v>
      </c>
      <c r="F1116" s="1">
        <v>45280</v>
      </c>
      <c r="G1116" t="s">
        <v>48</v>
      </c>
      <c r="H1116" t="s">
        <v>12</v>
      </c>
    </row>
    <row r="1117" spans="1:8" x14ac:dyDescent="0.25">
      <c r="A1117" t="str">
        <f t="shared" si="21"/>
        <v>99</v>
      </c>
      <c r="B1117" t="str">
        <f>"05476"</f>
        <v>05476</v>
      </c>
      <c r="C1117" t="s">
        <v>327</v>
      </c>
      <c r="D1117">
        <v>124069</v>
      </c>
      <c r="E1117">
        <v>20.02</v>
      </c>
      <c r="F1117" s="1">
        <v>45280</v>
      </c>
      <c r="G1117" t="s">
        <v>48</v>
      </c>
      <c r="H1117" t="s">
        <v>12</v>
      </c>
    </row>
    <row r="1118" spans="1:8" x14ac:dyDescent="0.25">
      <c r="A1118" t="str">
        <f t="shared" si="21"/>
        <v>99</v>
      </c>
      <c r="B1118" t="str">
        <f>"02331"</f>
        <v>02331</v>
      </c>
      <c r="C1118" t="s">
        <v>350</v>
      </c>
      <c r="D1118">
        <v>124070</v>
      </c>
      <c r="E1118">
        <v>99.99</v>
      </c>
      <c r="F1118" s="1">
        <v>45280</v>
      </c>
      <c r="G1118" t="s">
        <v>48</v>
      </c>
      <c r="H1118" t="s">
        <v>12</v>
      </c>
    </row>
    <row r="1119" spans="1:8" x14ac:dyDescent="0.25">
      <c r="A1119" t="str">
        <f t="shared" si="21"/>
        <v>99</v>
      </c>
      <c r="B1119" t="str">
        <f>"02791"</f>
        <v>02791</v>
      </c>
      <c r="C1119" t="s">
        <v>214</v>
      </c>
      <c r="D1119">
        <v>124071</v>
      </c>
      <c r="E1119">
        <v>573</v>
      </c>
      <c r="F1119" s="1">
        <v>45280</v>
      </c>
      <c r="G1119" t="s">
        <v>48</v>
      </c>
      <c r="H1119" t="s">
        <v>12</v>
      </c>
    </row>
    <row r="1120" spans="1:8" x14ac:dyDescent="0.25">
      <c r="A1120" t="str">
        <f t="shared" si="21"/>
        <v>99</v>
      </c>
      <c r="B1120" t="str">
        <f>"05172"</f>
        <v>05172</v>
      </c>
      <c r="C1120" t="s">
        <v>89</v>
      </c>
      <c r="D1120">
        <v>124072</v>
      </c>
      <c r="E1120">
        <v>504.12</v>
      </c>
      <c r="F1120" s="1">
        <v>45280</v>
      </c>
      <c r="G1120" t="s">
        <v>48</v>
      </c>
      <c r="H1120" t="s">
        <v>12</v>
      </c>
    </row>
    <row r="1121" spans="1:8" x14ac:dyDescent="0.25">
      <c r="A1121" t="str">
        <f t="shared" si="21"/>
        <v>99</v>
      </c>
      <c r="B1121" t="str">
        <f>"05451"</f>
        <v>05451</v>
      </c>
      <c r="C1121" t="s">
        <v>275</v>
      </c>
      <c r="D1121">
        <v>124073</v>
      </c>
      <c r="E1121">
        <v>925</v>
      </c>
      <c r="F1121" s="1">
        <v>45280</v>
      </c>
      <c r="G1121" t="s">
        <v>48</v>
      </c>
      <c r="H1121" t="s">
        <v>12</v>
      </c>
    </row>
    <row r="1122" spans="1:8" x14ac:dyDescent="0.25">
      <c r="A1122" t="str">
        <f t="shared" si="21"/>
        <v>99</v>
      </c>
      <c r="B1122" t="str">
        <f>"05142"</f>
        <v>05142</v>
      </c>
      <c r="C1122" t="s">
        <v>92</v>
      </c>
      <c r="D1122">
        <v>124074</v>
      </c>
      <c r="E1122">
        <v>1120.18</v>
      </c>
      <c r="F1122" s="1">
        <v>45280</v>
      </c>
      <c r="G1122" t="s">
        <v>48</v>
      </c>
      <c r="H1122" t="s">
        <v>12</v>
      </c>
    </row>
    <row r="1123" spans="1:8" x14ac:dyDescent="0.25">
      <c r="A1123" t="str">
        <f t="shared" si="21"/>
        <v>99</v>
      </c>
      <c r="B1123" t="str">
        <f>"02536"</f>
        <v>02536</v>
      </c>
      <c r="C1123" t="s">
        <v>96</v>
      </c>
      <c r="D1123">
        <v>124075</v>
      </c>
      <c r="E1123">
        <v>66.69</v>
      </c>
      <c r="F1123" s="1">
        <v>45280</v>
      </c>
      <c r="G1123" t="s">
        <v>48</v>
      </c>
      <c r="H1123" t="s">
        <v>12</v>
      </c>
    </row>
    <row r="1124" spans="1:8" x14ac:dyDescent="0.25">
      <c r="A1124" t="str">
        <f t="shared" si="21"/>
        <v>99</v>
      </c>
      <c r="B1124" t="str">
        <f>"05378"</f>
        <v>05378</v>
      </c>
      <c r="C1124" t="s">
        <v>351</v>
      </c>
      <c r="D1124">
        <v>124076</v>
      </c>
      <c r="E1124">
        <v>185</v>
      </c>
      <c r="F1124" s="1">
        <v>45280</v>
      </c>
      <c r="G1124" t="s">
        <v>48</v>
      </c>
      <c r="H1124" t="s">
        <v>12</v>
      </c>
    </row>
    <row r="1125" spans="1:8" x14ac:dyDescent="0.25">
      <c r="A1125" t="str">
        <f t="shared" si="21"/>
        <v>99</v>
      </c>
      <c r="B1125" t="str">
        <f>"04598"</f>
        <v>04598</v>
      </c>
      <c r="C1125" t="s">
        <v>352</v>
      </c>
      <c r="D1125">
        <v>124077</v>
      </c>
      <c r="E1125">
        <v>230</v>
      </c>
      <c r="F1125" s="1">
        <v>45280</v>
      </c>
      <c r="G1125" t="s">
        <v>48</v>
      </c>
      <c r="H1125" t="s">
        <v>12</v>
      </c>
    </row>
    <row r="1126" spans="1:8" x14ac:dyDescent="0.25">
      <c r="A1126" t="str">
        <f t="shared" si="21"/>
        <v>99</v>
      </c>
      <c r="B1126" t="str">
        <f>"04752"</f>
        <v>04752</v>
      </c>
      <c r="C1126" t="s">
        <v>299</v>
      </c>
      <c r="D1126">
        <v>124078</v>
      </c>
      <c r="E1126">
        <v>465</v>
      </c>
      <c r="F1126" s="1">
        <v>45280</v>
      </c>
      <c r="G1126" t="s">
        <v>48</v>
      </c>
      <c r="H1126" t="s">
        <v>12</v>
      </c>
    </row>
    <row r="1127" spans="1:8" x14ac:dyDescent="0.25">
      <c r="A1127" t="str">
        <f t="shared" si="21"/>
        <v>99</v>
      </c>
      <c r="B1127" t="str">
        <f>"04760"</f>
        <v>04760</v>
      </c>
      <c r="C1127" t="s">
        <v>180</v>
      </c>
      <c r="D1127">
        <v>124079</v>
      </c>
      <c r="E1127">
        <v>790</v>
      </c>
      <c r="F1127" s="1">
        <v>45280</v>
      </c>
      <c r="G1127" t="s">
        <v>48</v>
      </c>
      <c r="H1127" t="s">
        <v>12</v>
      </c>
    </row>
    <row r="1128" spans="1:8" x14ac:dyDescent="0.25">
      <c r="A1128" t="str">
        <f t="shared" si="21"/>
        <v>99</v>
      </c>
      <c r="B1128" t="str">
        <f>"00437"</f>
        <v>00437</v>
      </c>
      <c r="C1128" t="s">
        <v>99</v>
      </c>
      <c r="D1128">
        <v>124080</v>
      </c>
      <c r="E1128">
        <v>86.07</v>
      </c>
      <c r="F1128" s="1">
        <v>45280</v>
      </c>
      <c r="G1128" t="s">
        <v>48</v>
      </c>
      <c r="H1128" t="s">
        <v>12</v>
      </c>
    </row>
    <row r="1129" spans="1:8" x14ac:dyDescent="0.25">
      <c r="A1129" t="str">
        <f t="shared" si="21"/>
        <v>99</v>
      </c>
      <c r="B1129" t="str">
        <f>"04896"</f>
        <v>04896</v>
      </c>
      <c r="C1129" t="s">
        <v>353</v>
      </c>
      <c r="D1129">
        <v>124081</v>
      </c>
      <c r="E1129">
        <v>430</v>
      </c>
      <c r="F1129" s="1">
        <v>45280</v>
      </c>
      <c r="G1129" t="s">
        <v>48</v>
      </c>
      <c r="H1129" t="s">
        <v>12</v>
      </c>
    </row>
    <row r="1130" spans="1:8" x14ac:dyDescent="0.25">
      <c r="A1130" t="str">
        <f t="shared" si="21"/>
        <v>99</v>
      </c>
      <c r="B1130" t="str">
        <f>"00246"</f>
        <v>00246</v>
      </c>
      <c r="C1130" t="s">
        <v>102</v>
      </c>
      <c r="D1130">
        <v>124082</v>
      </c>
      <c r="E1130">
        <v>140.47</v>
      </c>
      <c r="F1130" s="1">
        <v>45280</v>
      </c>
      <c r="G1130" t="s">
        <v>48</v>
      </c>
      <c r="H1130" t="s">
        <v>12</v>
      </c>
    </row>
    <row r="1131" spans="1:8" x14ac:dyDescent="0.25">
      <c r="A1131" t="str">
        <f t="shared" si="21"/>
        <v>99</v>
      </c>
      <c r="B1131" t="str">
        <f>"05352"</f>
        <v>05352</v>
      </c>
      <c r="C1131" t="s">
        <v>354</v>
      </c>
      <c r="D1131">
        <v>124083</v>
      </c>
      <c r="E1131">
        <v>492.61</v>
      </c>
      <c r="F1131" s="1">
        <v>45280</v>
      </c>
      <c r="G1131" t="s">
        <v>48</v>
      </c>
      <c r="H1131" t="s">
        <v>12</v>
      </c>
    </row>
    <row r="1132" spans="1:8" x14ac:dyDescent="0.25">
      <c r="A1132" t="str">
        <f t="shared" si="21"/>
        <v>99</v>
      </c>
      <c r="B1132" t="str">
        <f>"05382"</f>
        <v>05382</v>
      </c>
      <c r="C1132" t="s">
        <v>103</v>
      </c>
      <c r="D1132">
        <v>124084</v>
      </c>
      <c r="E1132">
        <v>694.26</v>
      </c>
      <c r="F1132" s="1">
        <v>45280</v>
      </c>
      <c r="G1132" t="s">
        <v>48</v>
      </c>
      <c r="H1132" t="s">
        <v>12</v>
      </c>
    </row>
    <row r="1133" spans="1:8" x14ac:dyDescent="0.25">
      <c r="A1133" t="str">
        <f t="shared" si="21"/>
        <v>99</v>
      </c>
      <c r="B1133" t="str">
        <f>"04316"</f>
        <v>04316</v>
      </c>
      <c r="C1133" t="s">
        <v>105</v>
      </c>
      <c r="D1133">
        <v>124085</v>
      </c>
      <c r="E1133">
        <v>1216.25</v>
      </c>
      <c r="F1133" s="1">
        <v>45280</v>
      </c>
      <c r="G1133" t="s">
        <v>48</v>
      </c>
      <c r="H1133" t="s">
        <v>12</v>
      </c>
    </row>
    <row r="1134" spans="1:8" x14ac:dyDescent="0.25">
      <c r="A1134" t="str">
        <f t="shared" si="21"/>
        <v>99</v>
      </c>
      <c r="B1134" t="str">
        <f>"05078"</f>
        <v>05078</v>
      </c>
      <c r="C1134" t="s">
        <v>279</v>
      </c>
      <c r="D1134">
        <v>124086</v>
      </c>
      <c r="E1134">
        <v>229.53</v>
      </c>
      <c r="F1134" s="1">
        <v>45280</v>
      </c>
      <c r="G1134" t="s">
        <v>48</v>
      </c>
      <c r="H1134" t="s">
        <v>12</v>
      </c>
    </row>
    <row r="1135" spans="1:8" x14ac:dyDescent="0.25">
      <c r="A1135" t="str">
        <f t="shared" si="21"/>
        <v>99</v>
      </c>
      <c r="B1135" t="str">
        <f>"04117"</f>
        <v>04117</v>
      </c>
      <c r="C1135" t="s">
        <v>355</v>
      </c>
      <c r="D1135">
        <v>124087</v>
      </c>
      <c r="E1135">
        <v>178.42</v>
      </c>
      <c r="F1135" s="1">
        <v>45280</v>
      </c>
      <c r="G1135" t="s">
        <v>48</v>
      </c>
      <c r="H1135" t="s">
        <v>12</v>
      </c>
    </row>
    <row r="1136" spans="1:8" x14ac:dyDescent="0.25">
      <c r="A1136" t="str">
        <f t="shared" si="21"/>
        <v>99</v>
      </c>
      <c r="B1136" t="str">
        <f>"1"</f>
        <v>1</v>
      </c>
      <c r="C1136" t="s">
        <v>356</v>
      </c>
      <c r="D1136">
        <v>124088</v>
      </c>
      <c r="E1136">
        <v>353</v>
      </c>
      <c r="F1136" s="1">
        <v>45280</v>
      </c>
      <c r="G1136" t="s">
        <v>48</v>
      </c>
      <c r="H1136" t="s">
        <v>12</v>
      </c>
    </row>
    <row r="1137" spans="1:8" x14ac:dyDescent="0.25">
      <c r="A1137" t="str">
        <f t="shared" si="21"/>
        <v>99</v>
      </c>
      <c r="B1137" t="str">
        <f>"1"</f>
        <v>1</v>
      </c>
      <c r="C1137" t="s">
        <v>358</v>
      </c>
      <c r="D1137">
        <v>124089</v>
      </c>
      <c r="E1137">
        <v>72</v>
      </c>
      <c r="F1137" s="1">
        <v>45280</v>
      </c>
      <c r="G1137" t="s">
        <v>48</v>
      </c>
      <c r="H1137" t="s">
        <v>12</v>
      </c>
    </row>
    <row r="1138" spans="1:8" x14ac:dyDescent="0.25">
      <c r="A1138" t="str">
        <f t="shared" si="21"/>
        <v>99</v>
      </c>
      <c r="B1138" t="str">
        <f>"04473"</f>
        <v>04473</v>
      </c>
      <c r="C1138" t="s">
        <v>107</v>
      </c>
      <c r="D1138">
        <v>124090</v>
      </c>
      <c r="E1138">
        <v>154</v>
      </c>
      <c r="F1138" s="1">
        <v>45280</v>
      </c>
      <c r="G1138" t="s">
        <v>48</v>
      </c>
      <c r="H1138" t="s">
        <v>12</v>
      </c>
    </row>
    <row r="1139" spans="1:8" x14ac:dyDescent="0.25">
      <c r="A1139" t="str">
        <f t="shared" si="21"/>
        <v>99</v>
      </c>
      <c r="B1139" t="str">
        <f>"00916"</f>
        <v>00916</v>
      </c>
      <c r="C1139" t="s">
        <v>142</v>
      </c>
      <c r="D1139">
        <v>124091</v>
      </c>
      <c r="E1139">
        <v>1084.4000000000001</v>
      </c>
      <c r="F1139" s="1">
        <v>45280</v>
      </c>
      <c r="G1139" t="s">
        <v>48</v>
      </c>
      <c r="H1139" t="s">
        <v>12</v>
      </c>
    </row>
    <row r="1140" spans="1:8" x14ac:dyDescent="0.25">
      <c r="A1140" t="str">
        <f t="shared" si="21"/>
        <v>99</v>
      </c>
      <c r="B1140" t="str">
        <f>"04890"</f>
        <v>04890</v>
      </c>
      <c r="C1140" t="s">
        <v>360</v>
      </c>
      <c r="D1140">
        <v>124092</v>
      </c>
      <c r="E1140">
        <v>631.4</v>
      </c>
      <c r="F1140" s="1">
        <v>45280</v>
      </c>
      <c r="G1140" t="s">
        <v>48</v>
      </c>
      <c r="H1140" t="s">
        <v>12</v>
      </c>
    </row>
    <row r="1141" spans="1:8" x14ac:dyDescent="0.25">
      <c r="A1141" t="str">
        <f t="shared" si="21"/>
        <v>99</v>
      </c>
      <c r="B1141" t="str">
        <f>"02948"</f>
        <v>02948</v>
      </c>
      <c r="C1141" t="s">
        <v>361</v>
      </c>
      <c r="D1141">
        <v>124093</v>
      </c>
      <c r="E1141">
        <v>417.41</v>
      </c>
      <c r="F1141" s="1">
        <v>45280</v>
      </c>
      <c r="G1141" t="s">
        <v>48</v>
      </c>
      <c r="H1141" t="s">
        <v>12</v>
      </c>
    </row>
    <row r="1142" spans="1:8" x14ac:dyDescent="0.25">
      <c r="A1142" t="str">
        <f t="shared" si="21"/>
        <v>99</v>
      </c>
      <c r="B1142" t="str">
        <f>"01629"</f>
        <v>01629</v>
      </c>
      <c r="C1142" t="s">
        <v>189</v>
      </c>
      <c r="D1142">
        <v>124094</v>
      </c>
      <c r="E1142">
        <v>870.69</v>
      </c>
      <c r="F1142" s="1">
        <v>45280</v>
      </c>
      <c r="G1142" t="s">
        <v>48</v>
      </c>
      <c r="H1142" t="s">
        <v>12</v>
      </c>
    </row>
    <row r="1143" spans="1:8" x14ac:dyDescent="0.25">
      <c r="A1143" t="str">
        <f t="shared" si="21"/>
        <v>99</v>
      </c>
      <c r="B1143" t="str">
        <f>"03317"</f>
        <v>03317</v>
      </c>
      <c r="C1143" t="s">
        <v>362</v>
      </c>
      <c r="D1143">
        <v>124095</v>
      </c>
      <c r="E1143">
        <v>35</v>
      </c>
      <c r="F1143" s="1">
        <v>45280</v>
      </c>
      <c r="G1143" t="s">
        <v>48</v>
      </c>
      <c r="H1143" t="s">
        <v>12</v>
      </c>
    </row>
    <row r="1144" spans="1:8" x14ac:dyDescent="0.25">
      <c r="A1144" t="str">
        <f t="shared" si="21"/>
        <v>99</v>
      </c>
      <c r="B1144" t="str">
        <f>"03883"</f>
        <v>03883</v>
      </c>
      <c r="C1144" t="s">
        <v>191</v>
      </c>
      <c r="D1144">
        <v>124096</v>
      </c>
      <c r="E1144">
        <v>794.39</v>
      </c>
      <c r="F1144" s="1">
        <v>45280</v>
      </c>
      <c r="G1144" t="s">
        <v>48</v>
      </c>
      <c r="H1144" t="s">
        <v>12</v>
      </c>
    </row>
    <row r="1145" spans="1:8" x14ac:dyDescent="0.25">
      <c r="A1145" t="str">
        <f t="shared" si="21"/>
        <v>99</v>
      </c>
      <c r="B1145" t="str">
        <f>"00336"</f>
        <v>00336</v>
      </c>
      <c r="C1145" t="s">
        <v>116</v>
      </c>
      <c r="D1145">
        <v>124097</v>
      </c>
      <c r="E1145">
        <v>112</v>
      </c>
      <c r="F1145" s="1">
        <v>45280</v>
      </c>
      <c r="G1145" t="s">
        <v>48</v>
      </c>
      <c r="H1145" t="s">
        <v>12</v>
      </c>
    </row>
    <row r="1146" spans="1:8" x14ac:dyDescent="0.25">
      <c r="A1146" t="str">
        <f t="shared" si="21"/>
        <v>99</v>
      </c>
      <c r="B1146" t="str">
        <f>"05462"</f>
        <v>05462</v>
      </c>
      <c r="C1146" t="s">
        <v>285</v>
      </c>
      <c r="D1146">
        <v>124098</v>
      </c>
      <c r="E1146">
        <v>600</v>
      </c>
      <c r="F1146" s="1">
        <v>45280</v>
      </c>
      <c r="G1146" t="s">
        <v>48</v>
      </c>
      <c r="H1146" t="s">
        <v>12</v>
      </c>
    </row>
    <row r="1147" spans="1:8" x14ac:dyDescent="0.25">
      <c r="A1147" t="str">
        <f t="shared" si="21"/>
        <v>99</v>
      </c>
      <c r="B1147" t="str">
        <f>"01233"</f>
        <v>01233</v>
      </c>
      <c r="C1147" t="s">
        <v>363</v>
      </c>
      <c r="D1147">
        <v>124099</v>
      </c>
      <c r="E1147">
        <v>100</v>
      </c>
      <c r="F1147" s="1">
        <v>45280</v>
      </c>
      <c r="G1147" t="s">
        <v>48</v>
      </c>
      <c r="H1147" t="s">
        <v>12</v>
      </c>
    </row>
    <row r="1148" spans="1:8" x14ac:dyDescent="0.25">
      <c r="A1148" t="str">
        <f t="shared" si="21"/>
        <v>99</v>
      </c>
      <c r="B1148" t="str">
        <f>"05361"</f>
        <v>05361</v>
      </c>
      <c r="C1148" t="s">
        <v>193</v>
      </c>
      <c r="D1148">
        <v>124100</v>
      </c>
      <c r="E1148">
        <v>79</v>
      </c>
      <c r="F1148" s="1">
        <v>45280</v>
      </c>
      <c r="G1148" t="s">
        <v>48</v>
      </c>
      <c r="H1148" t="s">
        <v>12</v>
      </c>
    </row>
    <row r="1149" spans="1:8" x14ac:dyDescent="0.25">
      <c r="A1149" t="str">
        <f t="shared" si="21"/>
        <v>99</v>
      </c>
      <c r="B1149" t="str">
        <f>"44071"</f>
        <v>44071</v>
      </c>
      <c r="C1149" t="s">
        <v>119</v>
      </c>
      <c r="D1149">
        <v>124101</v>
      </c>
      <c r="E1149">
        <v>38.01</v>
      </c>
      <c r="F1149" s="1">
        <v>45280</v>
      </c>
      <c r="G1149" t="s">
        <v>48</v>
      </c>
      <c r="H1149" t="s">
        <v>12</v>
      </c>
    </row>
    <row r="1150" spans="1:8" x14ac:dyDescent="0.25">
      <c r="A1150" t="str">
        <f t="shared" si="21"/>
        <v>99</v>
      </c>
      <c r="B1150" t="str">
        <f>"02693"</f>
        <v>02693</v>
      </c>
      <c r="C1150" t="s">
        <v>120</v>
      </c>
      <c r="D1150">
        <v>124102</v>
      </c>
      <c r="E1150">
        <v>348</v>
      </c>
      <c r="F1150" s="1">
        <v>45280</v>
      </c>
      <c r="G1150" t="s">
        <v>48</v>
      </c>
      <c r="H1150" t="s">
        <v>12</v>
      </c>
    </row>
    <row r="1151" spans="1:8" x14ac:dyDescent="0.25">
      <c r="A1151" t="str">
        <f t="shared" si="21"/>
        <v>99</v>
      </c>
      <c r="B1151" t="str">
        <f>"00969"</f>
        <v>00969</v>
      </c>
      <c r="C1151" t="s">
        <v>46</v>
      </c>
      <c r="D1151">
        <v>124103</v>
      </c>
      <c r="E1151">
        <v>17116.439999999999</v>
      </c>
      <c r="F1151" s="1">
        <v>45280</v>
      </c>
      <c r="G1151" t="s">
        <v>48</v>
      </c>
      <c r="H1151" t="s">
        <v>12</v>
      </c>
    </row>
    <row r="1152" spans="1:8" x14ac:dyDescent="0.25">
      <c r="A1152" t="str">
        <f t="shared" si="21"/>
        <v>99</v>
      </c>
      <c r="B1152" t="str">
        <f>"05421"</f>
        <v>05421</v>
      </c>
      <c r="C1152" t="s">
        <v>123</v>
      </c>
      <c r="D1152">
        <v>124104</v>
      </c>
      <c r="E1152">
        <v>656949.12</v>
      </c>
      <c r="F1152" s="1">
        <v>45280</v>
      </c>
      <c r="G1152" t="s">
        <v>48</v>
      </c>
      <c r="H1152" t="s">
        <v>12</v>
      </c>
    </row>
    <row r="1153" spans="1:8" x14ac:dyDescent="0.25">
      <c r="A1153" t="str">
        <f t="shared" si="21"/>
        <v>99</v>
      </c>
      <c r="B1153" t="str">
        <f>"04016"</f>
        <v>04016</v>
      </c>
      <c r="C1153" t="s">
        <v>197</v>
      </c>
      <c r="D1153">
        <v>124105</v>
      </c>
      <c r="E1153">
        <v>1735.82</v>
      </c>
      <c r="F1153" s="1">
        <v>45280</v>
      </c>
      <c r="G1153" t="s">
        <v>48</v>
      </c>
      <c r="H1153" t="s">
        <v>12</v>
      </c>
    </row>
    <row r="1154" spans="1:8" x14ac:dyDescent="0.25">
      <c r="A1154" t="str">
        <f t="shared" ref="A1154:A1217" si="22">"99"</f>
        <v>99</v>
      </c>
      <c r="B1154" t="str">
        <f>"04089"</f>
        <v>04089</v>
      </c>
      <c r="C1154" t="s">
        <v>333</v>
      </c>
      <c r="D1154">
        <v>124106</v>
      </c>
      <c r="E1154">
        <v>3879</v>
      </c>
      <c r="F1154" s="1">
        <v>45280</v>
      </c>
      <c r="G1154" t="s">
        <v>48</v>
      </c>
      <c r="H1154" t="s">
        <v>12</v>
      </c>
    </row>
    <row r="1155" spans="1:8" x14ac:dyDescent="0.25">
      <c r="A1155" t="str">
        <f t="shared" si="22"/>
        <v>99</v>
      </c>
      <c r="B1155" t="str">
        <f>"04487"</f>
        <v>04487</v>
      </c>
      <c r="C1155" t="s">
        <v>364</v>
      </c>
      <c r="D1155">
        <v>124107</v>
      </c>
      <c r="E1155">
        <v>19000</v>
      </c>
      <c r="F1155" s="1">
        <v>45280</v>
      </c>
      <c r="G1155" t="s">
        <v>48</v>
      </c>
      <c r="H1155" t="s">
        <v>12</v>
      </c>
    </row>
    <row r="1156" spans="1:8" x14ac:dyDescent="0.25">
      <c r="A1156" t="str">
        <f t="shared" si="22"/>
        <v>99</v>
      </c>
      <c r="B1156" t="str">
        <f>"04658"</f>
        <v>04658</v>
      </c>
      <c r="C1156" t="s">
        <v>199</v>
      </c>
      <c r="D1156">
        <v>124108</v>
      </c>
      <c r="E1156">
        <v>1234.5</v>
      </c>
      <c r="F1156" s="1">
        <v>45280</v>
      </c>
      <c r="G1156" t="s">
        <v>48</v>
      </c>
      <c r="H1156" t="s">
        <v>12</v>
      </c>
    </row>
    <row r="1157" spans="1:8" x14ac:dyDescent="0.25">
      <c r="A1157" t="str">
        <f t="shared" si="22"/>
        <v>99</v>
      </c>
      <c r="B1157" t="str">
        <f>"05168"</f>
        <v>05168</v>
      </c>
      <c r="C1157" t="s">
        <v>128</v>
      </c>
      <c r="D1157">
        <v>124109</v>
      </c>
      <c r="E1157">
        <v>4500</v>
      </c>
      <c r="F1157" s="1">
        <v>45280</v>
      </c>
      <c r="G1157" t="s">
        <v>48</v>
      </c>
      <c r="H1157" t="s">
        <v>12</v>
      </c>
    </row>
    <row r="1158" spans="1:8" x14ac:dyDescent="0.25">
      <c r="A1158" t="str">
        <f t="shared" si="22"/>
        <v>99</v>
      </c>
      <c r="B1158" t="str">
        <f>"04672"</f>
        <v>04672</v>
      </c>
      <c r="C1158" t="s">
        <v>365</v>
      </c>
      <c r="D1158">
        <v>124110</v>
      </c>
      <c r="E1158">
        <v>5711</v>
      </c>
      <c r="F1158" s="1">
        <v>45280</v>
      </c>
      <c r="G1158" t="s">
        <v>48</v>
      </c>
      <c r="H1158" t="s">
        <v>12</v>
      </c>
    </row>
    <row r="1159" spans="1:8" x14ac:dyDescent="0.25">
      <c r="A1159" t="str">
        <f t="shared" si="22"/>
        <v>99</v>
      </c>
      <c r="B1159" t="str">
        <f>"04206"</f>
        <v>04206</v>
      </c>
      <c r="C1159" t="s">
        <v>129</v>
      </c>
      <c r="D1159">
        <v>124111</v>
      </c>
      <c r="E1159">
        <v>2162.14</v>
      </c>
      <c r="F1159" s="1">
        <v>45280</v>
      </c>
      <c r="G1159" t="s">
        <v>48</v>
      </c>
      <c r="H1159" t="s">
        <v>12</v>
      </c>
    </row>
    <row r="1160" spans="1:8" x14ac:dyDescent="0.25">
      <c r="A1160" t="str">
        <f t="shared" si="22"/>
        <v>99</v>
      </c>
      <c r="B1160" t="str">
        <f>"05265"</f>
        <v>05265</v>
      </c>
      <c r="C1160" t="s">
        <v>309</v>
      </c>
      <c r="D1160">
        <v>124112</v>
      </c>
      <c r="E1160">
        <v>2100</v>
      </c>
      <c r="F1160" s="1">
        <v>45280</v>
      </c>
      <c r="G1160" t="s">
        <v>48</v>
      </c>
      <c r="H1160" t="s">
        <v>12</v>
      </c>
    </row>
    <row r="1161" spans="1:8" x14ac:dyDescent="0.25">
      <c r="A1161" t="str">
        <f t="shared" si="22"/>
        <v>99</v>
      </c>
      <c r="B1161" t="str">
        <f>"03706"</f>
        <v>03706</v>
      </c>
      <c r="C1161" t="s">
        <v>366</v>
      </c>
      <c r="D1161">
        <v>124113</v>
      </c>
      <c r="E1161">
        <v>1676.07</v>
      </c>
      <c r="F1161" s="1">
        <v>45280</v>
      </c>
      <c r="G1161" t="s">
        <v>48</v>
      </c>
      <c r="H1161" t="s">
        <v>12</v>
      </c>
    </row>
    <row r="1162" spans="1:8" x14ac:dyDescent="0.25">
      <c r="A1162" t="str">
        <f t="shared" si="22"/>
        <v>99</v>
      </c>
      <c r="B1162" t="str">
        <f>"04331"</f>
        <v>04331</v>
      </c>
      <c r="C1162" t="s">
        <v>86</v>
      </c>
      <c r="D1162">
        <v>124114</v>
      </c>
      <c r="E1162">
        <v>11860</v>
      </c>
      <c r="F1162" s="1">
        <v>45280</v>
      </c>
      <c r="G1162" t="s">
        <v>48</v>
      </c>
      <c r="H1162" t="s">
        <v>12</v>
      </c>
    </row>
    <row r="1163" spans="1:8" x14ac:dyDescent="0.25">
      <c r="A1163" t="str">
        <f t="shared" si="22"/>
        <v>99</v>
      </c>
      <c r="B1163" t="str">
        <f>"04331"</f>
        <v>04331</v>
      </c>
      <c r="C1163" t="s">
        <v>86</v>
      </c>
      <c r="D1163">
        <v>124115</v>
      </c>
      <c r="E1163">
        <v>5255</v>
      </c>
      <c r="F1163" s="1">
        <v>45280</v>
      </c>
      <c r="G1163" t="s">
        <v>48</v>
      </c>
      <c r="H1163" t="s">
        <v>12</v>
      </c>
    </row>
    <row r="1164" spans="1:8" x14ac:dyDescent="0.25">
      <c r="A1164" t="str">
        <f t="shared" si="22"/>
        <v>99</v>
      </c>
      <c r="B1164" t="str">
        <f>"04838"</f>
        <v>04838</v>
      </c>
      <c r="C1164" t="s">
        <v>215</v>
      </c>
      <c r="D1164">
        <v>124116</v>
      </c>
      <c r="E1164">
        <v>2500</v>
      </c>
      <c r="F1164" s="1">
        <v>45280</v>
      </c>
      <c r="G1164" t="s">
        <v>48</v>
      </c>
      <c r="H1164" t="s">
        <v>12</v>
      </c>
    </row>
    <row r="1165" spans="1:8" x14ac:dyDescent="0.25">
      <c r="A1165" t="str">
        <f t="shared" si="22"/>
        <v>99</v>
      </c>
      <c r="B1165" t="str">
        <f>"05453"</f>
        <v>05453</v>
      </c>
      <c r="C1165" t="s">
        <v>367</v>
      </c>
      <c r="D1165">
        <v>124117</v>
      </c>
      <c r="E1165">
        <v>2199</v>
      </c>
      <c r="F1165" s="1">
        <v>45280</v>
      </c>
      <c r="G1165" t="s">
        <v>48</v>
      </c>
      <c r="H1165" t="s">
        <v>12</v>
      </c>
    </row>
    <row r="1166" spans="1:8" x14ac:dyDescent="0.25">
      <c r="A1166" t="str">
        <f t="shared" si="22"/>
        <v>99</v>
      </c>
      <c r="B1166" t="str">
        <f>"00818"</f>
        <v>00818</v>
      </c>
      <c r="C1166" t="s">
        <v>138</v>
      </c>
      <c r="D1166">
        <v>124118</v>
      </c>
      <c r="E1166">
        <v>1285.1099999999999</v>
      </c>
      <c r="F1166" s="1">
        <v>45280</v>
      </c>
      <c r="G1166" t="s">
        <v>48</v>
      </c>
      <c r="H1166" t="s">
        <v>12</v>
      </c>
    </row>
    <row r="1167" spans="1:8" x14ac:dyDescent="0.25">
      <c r="A1167" t="str">
        <f t="shared" si="22"/>
        <v>99</v>
      </c>
      <c r="B1167" t="str">
        <f>"05025"</f>
        <v>05025</v>
      </c>
      <c r="C1167" t="s">
        <v>141</v>
      </c>
      <c r="D1167">
        <v>124119</v>
      </c>
      <c r="E1167">
        <v>2893.88</v>
      </c>
      <c r="F1167" s="1">
        <v>45280</v>
      </c>
      <c r="G1167" t="s">
        <v>48</v>
      </c>
      <c r="H1167" t="s">
        <v>12</v>
      </c>
    </row>
    <row r="1168" spans="1:8" x14ac:dyDescent="0.25">
      <c r="A1168" t="str">
        <f t="shared" si="22"/>
        <v>99</v>
      </c>
      <c r="B1168" t="str">
        <f>"04778"</f>
        <v>04778</v>
      </c>
      <c r="C1168" t="s">
        <v>110</v>
      </c>
      <c r="D1168">
        <v>124120</v>
      </c>
      <c r="E1168">
        <v>4200</v>
      </c>
      <c r="F1168" s="1">
        <v>45280</v>
      </c>
      <c r="G1168" t="s">
        <v>48</v>
      </c>
      <c r="H1168" t="s">
        <v>12</v>
      </c>
    </row>
    <row r="1169" spans="1:8" x14ac:dyDescent="0.25">
      <c r="A1169" t="str">
        <f t="shared" si="22"/>
        <v>99</v>
      </c>
      <c r="B1169" t="str">
        <f>"03687"</f>
        <v>03687</v>
      </c>
      <c r="C1169" t="s">
        <v>227</v>
      </c>
      <c r="D1169">
        <v>124121</v>
      </c>
      <c r="E1169">
        <v>2520</v>
      </c>
      <c r="F1169" s="1">
        <v>45280</v>
      </c>
      <c r="G1169" t="s">
        <v>48</v>
      </c>
      <c r="H1169" t="s">
        <v>12</v>
      </c>
    </row>
    <row r="1170" spans="1:8" x14ac:dyDescent="0.25">
      <c r="A1170" t="str">
        <f t="shared" si="22"/>
        <v>99</v>
      </c>
      <c r="B1170" t="str">
        <f>"01266"</f>
        <v>01266</v>
      </c>
      <c r="C1170" t="s">
        <v>368</v>
      </c>
      <c r="D1170">
        <v>124122</v>
      </c>
      <c r="E1170">
        <v>4000</v>
      </c>
      <c r="F1170" s="1">
        <v>45280</v>
      </c>
      <c r="G1170" t="s">
        <v>48</v>
      </c>
      <c r="H1170" t="s">
        <v>12</v>
      </c>
    </row>
    <row r="1171" spans="1:8" x14ac:dyDescent="0.25">
      <c r="A1171" t="str">
        <f t="shared" si="22"/>
        <v>99</v>
      </c>
      <c r="B1171" t="str">
        <f>"03963"</f>
        <v>03963</v>
      </c>
      <c r="C1171" t="s">
        <v>232</v>
      </c>
      <c r="D1171">
        <v>124123</v>
      </c>
      <c r="E1171">
        <v>12468</v>
      </c>
      <c r="F1171" s="1">
        <v>45280</v>
      </c>
      <c r="G1171" t="s">
        <v>48</v>
      </c>
      <c r="H1171" t="s">
        <v>12</v>
      </c>
    </row>
    <row r="1172" spans="1:8" x14ac:dyDescent="0.25">
      <c r="A1172" t="str">
        <f t="shared" si="22"/>
        <v>99</v>
      </c>
      <c r="B1172" t="str">
        <f>"1"</f>
        <v>1</v>
      </c>
      <c r="C1172" t="s">
        <v>369</v>
      </c>
      <c r="D1172">
        <v>124124</v>
      </c>
      <c r="E1172">
        <v>38.44</v>
      </c>
      <c r="F1172" s="1">
        <v>45280</v>
      </c>
      <c r="G1172" t="s">
        <v>48</v>
      </c>
      <c r="H1172" t="s">
        <v>12</v>
      </c>
    </row>
    <row r="1173" spans="1:8" x14ac:dyDescent="0.25">
      <c r="A1173" t="str">
        <f t="shared" si="22"/>
        <v>99</v>
      </c>
      <c r="B1173" t="str">
        <f>"03408"</f>
        <v>03408</v>
      </c>
      <c r="C1173" t="s">
        <v>195</v>
      </c>
      <c r="D1173">
        <v>124125</v>
      </c>
      <c r="E1173">
        <v>510</v>
      </c>
      <c r="F1173" s="1">
        <v>45280</v>
      </c>
      <c r="G1173" t="s">
        <v>48</v>
      </c>
      <c r="H1173" t="s">
        <v>12</v>
      </c>
    </row>
    <row r="1174" spans="1:8" x14ac:dyDescent="0.25">
      <c r="A1174" t="str">
        <f t="shared" si="22"/>
        <v>99</v>
      </c>
      <c r="B1174" t="str">
        <f>"04314"</f>
        <v>04314</v>
      </c>
      <c r="C1174" t="s">
        <v>124</v>
      </c>
      <c r="D1174">
        <v>124126</v>
      </c>
      <c r="E1174">
        <v>27720</v>
      </c>
      <c r="F1174" s="1">
        <v>45293</v>
      </c>
      <c r="G1174" t="s">
        <v>48</v>
      </c>
      <c r="H1174" t="s">
        <v>12</v>
      </c>
    </row>
    <row r="1175" spans="1:8" x14ac:dyDescent="0.25">
      <c r="A1175" t="str">
        <f t="shared" si="22"/>
        <v>99</v>
      </c>
      <c r="B1175" t="str">
        <f>"05051"</f>
        <v>05051</v>
      </c>
      <c r="C1175" t="s">
        <v>289</v>
      </c>
      <c r="D1175">
        <v>124128</v>
      </c>
      <c r="E1175">
        <v>635</v>
      </c>
      <c r="F1175" s="1">
        <v>45293</v>
      </c>
      <c r="G1175" t="s">
        <v>48</v>
      </c>
      <c r="H1175" t="s">
        <v>12</v>
      </c>
    </row>
    <row r="1176" spans="1:8" x14ac:dyDescent="0.25">
      <c r="A1176" t="str">
        <f t="shared" si="22"/>
        <v>99</v>
      </c>
      <c r="B1176" t="str">
        <f>"05398"</f>
        <v>05398</v>
      </c>
      <c r="C1176" t="s">
        <v>50</v>
      </c>
      <c r="D1176">
        <v>124129</v>
      </c>
      <c r="E1176">
        <v>58.89</v>
      </c>
      <c r="F1176" s="1">
        <v>45293</v>
      </c>
      <c r="G1176" t="s">
        <v>48</v>
      </c>
      <c r="H1176" t="s">
        <v>12</v>
      </c>
    </row>
    <row r="1177" spans="1:8" x14ac:dyDescent="0.25">
      <c r="A1177" t="str">
        <f t="shared" si="22"/>
        <v>99</v>
      </c>
      <c r="B1177" t="str">
        <f>"04463"</f>
        <v>04463</v>
      </c>
      <c r="C1177" t="s">
        <v>52</v>
      </c>
      <c r="D1177">
        <v>124130</v>
      </c>
      <c r="E1177">
        <v>60.19</v>
      </c>
      <c r="F1177" s="1">
        <v>45293</v>
      </c>
      <c r="G1177" t="s">
        <v>48</v>
      </c>
      <c r="H1177" t="s">
        <v>12</v>
      </c>
    </row>
    <row r="1178" spans="1:8" x14ac:dyDescent="0.25">
      <c r="A1178" t="str">
        <f t="shared" si="22"/>
        <v>99</v>
      </c>
      <c r="B1178" t="str">
        <f>"04464"</f>
        <v>04464</v>
      </c>
      <c r="C1178" t="s">
        <v>52</v>
      </c>
      <c r="D1178">
        <v>124131</v>
      </c>
      <c r="E1178">
        <v>60.19</v>
      </c>
      <c r="F1178" s="1">
        <v>45293</v>
      </c>
      <c r="G1178" t="s">
        <v>48</v>
      </c>
      <c r="H1178" t="s">
        <v>12</v>
      </c>
    </row>
    <row r="1179" spans="1:8" x14ac:dyDescent="0.25">
      <c r="A1179" t="str">
        <f t="shared" si="22"/>
        <v>99</v>
      </c>
      <c r="B1179" t="str">
        <f>"04719"</f>
        <v>04719</v>
      </c>
      <c r="C1179" t="s">
        <v>52</v>
      </c>
      <c r="D1179">
        <v>124132</v>
      </c>
      <c r="E1179">
        <v>281.69</v>
      </c>
      <c r="F1179" s="1">
        <v>45293</v>
      </c>
      <c r="G1179" t="s">
        <v>48</v>
      </c>
      <c r="H1179" t="s">
        <v>12</v>
      </c>
    </row>
    <row r="1180" spans="1:8" x14ac:dyDescent="0.25">
      <c r="A1180" t="str">
        <f t="shared" si="22"/>
        <v>99</v>
      </c>
      <c r="B1180" t="str">
        <f>"24636"</f>
        <v>24636</v>
      </c>
      <c r="C1180" t="s">
        <v>52</v>
      </c>
      <c r="D1180">
        <v>124133</v>
      </c>
      <c r="E1180">
        <v>108</v>
      </c>
      <c r="F1180" s="1">
        <v>45293</v>
      </c>
      <c r="G1180" t="s">
        <v>48</v>
      </c>
      <c r="H1180" t="s">
        <v>12</v>
      </c>
    </row>
    <row r="1181" spans="1:8" x14ac:dyDescent="0.25">
      <c r="A1181" t="str">
        <f t="shared" si="22"/>
        <v>99</v>
      </c>
      <c r="B1181" t="str">
        <f>"00654"</f>
        <v>00654</v>
      </c>
      <c r="C1181" t="s">
        <v>54</v>
      </c>
      <c r="D1181">
        <v>124134</v>
      </c>
      <c r="E1181">
        <v>2672.27</v>
      </c>
      <c r="F1181" s="1">
        <v>45293</v>
      </c>
      <c r="G1181" t="s">
        <v>48</v>
      </c>
      <c r="H1181" t="s">
        <v>12</v>
      </c>
    </row>
    <row r="1182" spans="1:8" x14ac:dyDescent="0.25">
      <c r="A1182" t="str">
        <f t="shared" si="22"/>
        <v>99</v>
      </c>
      <c r="B1182" t="str">
        <f>"04932"</f>
        <v>04932</v>
      </c>
      <c r="C1182" t="s">
        <v>370</v>
      </c>
      <c r="D1182">
        <v>124135</v>
      </c>
      <c r="E1182">
        <v>342</v>
      </c>
      <c r="F1182" s="1">
        <v>45293</v>
      </c>
      <c r="G1182" t="s">
        <v>48</v>
      </c>
      <c r="H1182" t="s">
        <v>12</v>
      </c>
    </row>
    <row r="1183" spans="1:8" x14ac:dyDescent="0.25">
      <c r="A1183" t="str">
        <f t="shared" si="22"/>
        <v>99</v>
      </c>
      <c r="B1183" t="str">
        <f>"03671"</f>
        <v>03671</v>
      </c>
      <c r="C1183" t="s">
        <v>242</v>
      </c>
      <c r="D1183">
        <v>124136</v>
      </c>
      <c r="E1183">
        <v>350</v>
      </c>
      <c r="F1183" s="1">
        <v>45293</v>
      </c>
      <c r="G1183" t="s">
        <v>48</v>
      </c>
      <c r="H1183" t="s">
        <v>12</v>
      </c>
    </row>
    <row r="1184" spans="1:8" x14ac:dyDescent="0.25">
      <c r="A1184" t="str">
        <f t="shared" si="22"/>
        <v>99</v>
      </c>
      <c r="B1184" t="str">
        <f>"01596"</f>
        <v>01596</v>
      </c>
      <c r="C1184" t="s">
        <v>59</v>
      </c>
      <c r="D1184">
        <v>124137</v>
      </c>
      <c r="E1184">
        <v>90</v>
      </c>
      <c r="F1184" s="1">
        <v>45293</v>
      </c>
      <c r="G1184" t="s">
        <v>48</v>
      </c>
      <c r="H1184" t="s">
        <v>12</v>
      </c>
    </row>
    <row r="1185" spans="1:8" x14ac:dyDescent="0.25">
      <c r="A1185" t="str">
        <f t="shared" si="22"/>
        <v>99</v>
      </c>
      <c r="B1185" t="str">
        <f>"05129"</f>
        <v>05129</v>
      </c>
      <c r="C1185" t="s">
        <v>60</v>
      </c>
      <c r="D1185">
        <v>124138</v>
      </c>
      <c r="E1185">
        <v>55.16</v>
      </c>
      <c r="F1185" s="1">
        <v>45293</v>
      </c>
      <c r="G1185" t="s">
        <v>48</v>
      </c>
      <c r="H1185" t="s">
        <v>12</v>
      </c>
    </row>
    <row r="1186" spans="1:8" x14ac:dyDescent="0.25">
      <c r="A1186" t="str">
        <f t="shared" si="22"/>
        <v>99</v>
      </c>
      <c r="B1186" t="str">
        <f>"05024"</f>
        <v>05024</v>
      </c>
      <c r="C1186" t="s">
        <v>201</v>
      </c>
      <c r="D1186">
        <v>124139</v>
      </c>
      <c r="E1186">
        <v>1016</v>
      </c>
      <c r="F1186" s="1">
        <v>45293</v>
      </c>
      <c r="G1186" t="s">
        <v>48</v>
      </c>
      <c r="H1186" t="s">
        <v>12</v>
      </c>
    </row>
    <row r="1187" spans="1:8" x14ac:dyDescent="0.25">
      <c r="A1187" t="str">
        <f t="shared" si="22"/>
        <v>99</v>
      </c>
      <c r="B1187" t="str">
        <f>"02030"</f>
        <v>02030</v>
      </c>
      <c r="C1187" t="s">
        <v>161</v>
      </c>
      <c r="D1187">
        <v>124140</v>
      </c>
      <c r="E1187">
        <v>540</v>
      </c>
      <c r="F1187" s="1">
        <v>45293</v>
      </c>
      <c r="G1187" t="s">
        <v>48</v>
      </c>
      <c r="H1187" t="s">
        <v>12</v>
      </c>
    </row>
    <row r="1188" spans="1:8" x14ac:dyDescent="0.25">
      <c r="A1188" t="str">
        <f t="shared" si="22"/>
        <v>99</v>
      </c>
      <c r="B1188" t="str">
        <f>"04815"</f>
        <v>04815</v>
      </c>
      <c r="C1188" t="s">
        <v>371</v>
      </c>
      <c r="D1188">
        <v>124141</v>
      </c>
      <c r="E1188">
        <v>1833.32</v>
      </c>
      <c r="F1188" s="1">
        <v>45293</v>
      </c>
      <c r="G1188" t="s">
        <v>48</v>
      </c>
      <c r="H1188" t="s">
        <v>12</v>
      </c>
    </row>
    <row r="1189" spans="1:8" x14ac:dyDescent="0.25">
      <c r="A1189" t="str">
        <f t="shared" si="22"/>
        <v>99</v>
      </c>
      <c r="B1189" t="str">
        <f>"00364"</f>
        <v>00364</v>
      </c>
      <c r="C1189" t="s">
        <v>165</v>
      </c>
      <c r="D1189">
        <v>124142</v>
      </c>
      <c r="E1189">
        <v>503.5</v>
      </c>
      <c r="F1189" s="1">
        <v>45293</v>
      </c>
      <c r="G1189" t="s">
        <v>48</v>
      </c>
      <c r="H1189" t="s">
        <v>12</v>
      </c>
    </row>
    <row r="1190" spans="1:8" x14ac:dyDescent="0.25">
      <c r="A1190" t="str">
        <f t="shared" si="22"/>
        <v>99</v>
      </c>
      <c r="B1190" t="str">
        <f>"00391"</f>
        <v>00391</v>
      </c>
      <c r="C1190" t="s">
        <v>72</v>
      </c>
      <c r="D1190">
        <v>124143</v>
      </c>
      <c r="E1190">
        <v>394.17</v>
      </c>
      <c r="F1190" s="1">
        <v>45293</v>
      </c>
      <c r="G1190" t="s">
        <v>48</v>
      </c>
      <c r="H1190" t="s">
        <v>12</v>
      </c>
    </row>
    <row r="1191" spans="1:8" x14ac:dyDescent="0.25">
      <c r="A1191" t="str">
        <f t="shared" si="22"/>
        <v>99</v>
      </c>
      <c r="B1191" t="str">
        <f>"04709"</f>
        <v>04709</v>
      </c>
      <c r="C1191" t="s">
        <v>372</v>
      </c>
      <c r="D1191">
        <v>124144</v>
      </c>
      <c r="E1191">
        <v>725</v>
      </c>
      <c r="F1191" s="1">
        <v>45293</v>
      </c>
      <c r="G1191" t="s">
        <v>48</v>
      </c>
      <c r="H1191" t="s">
        <v>12</v>
      </c>
    </row>
    <row r="1192" spans="1:8" x14ac:dyDescent="0.25">
      <c r="A1192" t="str">
        <f t="shared" si="22"/>
        <v>99</v>
      </c>
      <c r="B1192" t="str">
        <f>"02405"</f>
        <v>02405</v>
      </c>
      <c r="C1192" t="s">
        <v>131</v>
      </c>
      <c r="D1192">
        <v>124145</v>
      </c>
      <c r="E1192">
        <v>2044.67</v>
      </c>
      <c r="F1192" s="1">
        <v>45293</v>
      </c>
      <c r="G1192" t="s">
        <v>48</v>
      </c>
      <c r="H1192" t="s">
        <v>12</v>
      </c>
    </row>
    <row r="1193" spans="1:8" x14ac:dyDescent="0.25">
      <c r="A1193" t="str">
        <f t="shared" si="22"/>
        <v>99</v>
      </c>
      <c r="B1193" t="str">
        <f>"00565"</f>
        <v>00565</v>
      </c>
      <c r="C1193" t="s">
        <v>82</v>
      </c>
      <c r="D1193">
        <v>124146</v>
      </c>
      <c r="E1193">
        <v>447.62</v>
      </c>
      <c r="F1193" s="1">
        <v>45293</v>
      </c>
      <c r="G1193" t="s">
        <v>48</v>
      </c>
      <c r="H1193" t="s">
        <v>12</v>
      </c>
    </row>
    <row r="1194" spans="1:8" x14ac:dyDescent="0.25">
      <c r="A1194" t="str">
        <f t="shared" si="22"/>
        <v>99</v>
      </c>
      <c r="B1194" t="str">
        <f>"01604"</f>
        <v>01604</v>
      </c>
      <c r="C1194" t="s">
        <v>83</v>
      </c>
      <c r="D1194">
        <v>124148</v>
      </c>
      <c r="E1194">
        <v>129.68</v>
      </c>
      <c r="F1194" s="1">
        <v>45293</v>
      </c>
      <c r="G1194" t="s">
        <v>48</v>
      </c>
      <c r="H1194" t="s">
        <v>12</v>
      </c>
    </row>
    <row r="1195" spans="1:8" x14ac:dyDescent="0.25">
      <c r="A1195" t="str">
        <f t="shared" si="22"/>
        <v>99</v>
      </c>
      <c r="B1195" t="str">
        <f>"04331"</f>
        <v>04331</v>
      </c>
      <c r="C1195" t="s">
        <v>86</v>
      </c>
      <c r="D1195">
        <v>124149</v>
      </c>
      <c r="E1195">
        <v>60000</v>
      </c>
      <c r="F1195" s="1">
        <v>45293</v>
      </c>
      <c r="G1195" t="s">
        <v>48</v>
      </c>
      <c r="H1195" t="s">
        <v>12</v>
      </c>
    </row>
    <row r="1196" spans="1:8" x14ac:dyDescent="0.25">
      <c r="A1196" t="str">
        <f t="shared" si="22"/>
        <v>99</v>
      </c>
      <c r="B1196" t="str">
        <f>"03974"</f>
        <v>03974</v>
      </c>
      <c r="C1196" t="s">
        <v>176</v>
      </c>
      <c r="D1196">
        <v>124150</v>
      </c>
      <c r="E1196">
        <v>96.59</v>
      </c>
      <c r="F1196" s="1">
        <v>45293</v>
      </c>
      <c r="G1196" t="s">
        <v>48</v>
      </c>
      <c r="H1196" t="s">
        <v>12</v>
      </c>
    </row>
    <row r="1197" spans="1:8" x14ac:dyDescent="0.25">
      <c r="A1197" t="str">
        <f t="shared" si="22"/>
        <v>99</v>
      </c>
      <c r="B1197" t="str">
        <f>"05172"</f>
        <v>05172</v>
      </c>
      <c r="C1197" t="s">
        <v>89</v>
      </c>
      <c r="D1197">
        <v>124151</v>
      </c>
      <c r="E1197">
        <v>318.89999999999998</v>
      </c>
      <c r="F1197" s="1">
        <v>45293</v>
      </c>
      <c r="G1197" t="s">
        <v>48</v>
      </c>
      <c r="H1197" t="s">
        <v>12</v>
      </c>
    </row>
    <row r="1198" spans="1:8" x14ac:dyDescent="0.25">
      <c r="A1198" t="str">
        <f t="shared" si="22"/>
        <v>99</v>
      </c>
      <c r="B1198" t="str">
        <f>"03032"</f>
        <v>03032</v>
      </c>
      <c r="C1198" t="s">
        <v>373</v>
      </c>
      <c r="D1198">
        <v>124152</v>
      </c>
      <c r="E1198">
        <v>456.14</v>
      </c>
      <c r="F1198" s="1">
        <v>45293</v>
      </c>
      <c r="G1198" t="s">
        <v>48</v>
      </c>
      <c r="H1198" t="s">
        <v>12</v>
      </c>
    </row>
    <row r="1199" spans="1:8" x14ac:dyDescent="0.25">
      <c r="A1199" t="str">
        <f t="shared" si="22"/>
        <v>99</v>
      </c>
      <c r="B1199" t="str">
        <f>"02536"</f>
        <v>02536</v>
      </c>
      <c r="C1199" t="s">
        <v>96</v>
      </c>
      <c r="D1199">
        <v>124153</v>
      </c>
      <c r="E1199">
        <v>160.34</v>
      </c>
      <c r="F1199" s="1">
        <v>45293</v>
      </c>
      <c r="G1199" t="s">
        <v>48</v>
      </c>
      <c r="H1199" t="s">
        <v>12</v>
      </c>
    </row>
    <row r="1200" spans="1:8" x14ac:dyDescent="0.25">
      <c r="A1200" t="str">
        <f t="shared" si="22"/>
        <v>99</v>
      </c>
      <c r="B1200" t="str">
        <f>"05298"</f>
        <v>05298</v>
      </c>
      <c r="C1200" t="s">
        <v>218</v>
      </c>
      <c r="D1200">
        <v>124154</v>
      </c>
      <c r="E1200">
        <v>7360.32</v>
      </c>
      <c r="F1200" s="1">
        <v>45293</v>
      </c>
      <c r="G1200" t="s">
        <v>48</v>
      </c>
      <c r="H1200" t="s">
        <v>12</v>
      </c>
    </row>
    <row r="1201" spans="1:8" x14ac:dyDescent="0.25">
      <c r="A1201" t="str">
        <f t="shared" si="22"/>
        <v>99</v>
      </c>
      <c r="B1201" t="str">
        <f>"00437"</f>
        <v>00437</v>
      </c>
      <c r="C1201" t="s">
        <v>99</v>
      </c>
      <c r="D1201">
        <v>124155</v>
      </c>
      <c r="E1201">
        <v>45.52</v>
      </c>
      <c r="F1201" s="1">
        <v>45293</v>
      </c>
      <c r="G1201" t="s">
        <v>48</v>
      </c>
      <c r="H1201" t="s">
        <v>12</v>
      </c>
    </row>
    <row r="1202" spans="1:8" x14ac:dyDescent="0.25">
      <c r="A1202" t="str">
        <f t="shared" si="22"/>
        <v>99</v>
      </c>
      <c r="B1202" t="str">
        <f>"05382"</f>
        <v>05382</v>
      </c>
      <c r="C1202" t="s">
        <v>103</v>
      </c>
      <c r="D1202">
        <v>124156</v>
      </c>
      <c r="E1202">
        <v>418.38</v>
      </c>
      <c r="F1202" s="1">
        <v>45293</v>
      </c>
      <c r="G1202" t="s">
        <v>48</v>
      </c>
      <c r="H1202" t="s">
        <v>12</v>
      </c>
    </row>
    <row r="1203" spans="1:8" x14ac:dyDescent="0.25">
      <c r="A1203" t="str">
        <f t="shared" si="22"/>
        <v>99</v>
      </c>
      <c r="B1203" t="str">
        <f>"04316"</f>
        <v>04316</v>
      </c>
      <c r="C1203" t="s">
        <v>105</v>
      </c>
      <c r="D1203">
        <v>124157</v>
      </c>
      <c r="E1203">
        <v>784.01</v>
      </c>
      <c r="F1203" s="1">
        <v>45293</v>
      </c>
      <c r="G1203" t="s">
        <v>48</v>
      </c>
      <c r="H1203" t="s">
        <v>12</v>
      </c>
    </row>
    <row r="1204" spans="1:8" x14ac:dyDescent="0.25">
      <c r="A1204" t="str">
        <f t="shared" si="22"/>
        <v>99</v>
      </c>
      <c r="B1204" t="str">
        <f>"1"</f>
        <v>1</v>
      </c>
      <c r="C1204" t="s">
        <v>374</v>
      </c>
      <c r="D1204">
        <v>124158</v>
      </c>
      <c r="E1204">
        <v>110.94</v>
      </c>
      <c r="F1204" s="1">
        <v>45293</v>
      </c>
      <c r="G1204" t="s">
        <v>48</v>
      </c>
      <c r="H1204" t="s">
        <v>12</v>
      </c>
    </row>
    <row r="1205" spans="1:8" x14ac:dyDescent="0.25">
      <c r="A1205" t="str">
        <f t="shared" si="22"/>
        <v>99</v>
      </c>
      <c r="B1205" t="str">
        <f>"05439"</f>
        <v>05439</v>
      </c>
      <c r="C1205" t="s">
        <v>375</v>
      </c>
      <c r="D1205">
        <v>124159</v>
      </c>
      <c r="E1205">
        <v>231.5</v>
      </c>
      <c r="F1205" s="1">
        <v>45293</v>
      </c>
      <c r="G1205" t="s">
        <v>48</v>
      </c>
      <c r="H1205" t="s">
        <v>12</v>
      </c>
    </row>
    <row r="1206" spans="1:8" x14ac:dyDescent="0.25">
      <c r="A1206" t="str">
        <f t="shared" si="22"/>
        <v>99</v>
      </c>
      <c r="B1206" t="str">
        <f>"03982"</f>
        <v>03982</v>
      </c>
      <c r="C1206" t="s">
        <v>376</v>
      </c>
      <c r="D1206">
        <v>124160</v>
      </c>
      <c r="E1206">
        <v>564.75</v>
      </c>
      <c r="F1206" s="1">
        <v>45293</v>
      </c>
      <c r="G1206" t="s">
        <v>48</v>
      </c>
      <c r="H1206" t="s">
        <v>12</v>
      </c>
    </row>
    <row r="1207" spans="1:8" x14ac:dyDescent="0.25">
      <c r="A1207" t="str">
        <f t="shared" si="22"/>
        <v>99</v>
      </c>
      <c r="B1207" t="str">
        <f>"00935"</f>
        <v>00935</v>
      </c>
      <c r="C1207" t="s">
        <v>377</v>
      </c>
      <c r="D1207">
        <v>124161</v>
      </c>
      <c r="E1207">
        <v>154.44</v>
      </c>
      <c r="F1207" s="1">
        <v>45293</v>
      </c>
      <c r="G1207" t="s">
        <v>48</v>
      </c>
      <c r="H1207" t="s">
        <v>12</v>
      </c>
    </row>
    <row r="1208" spans="1:8" x14ac:dyDescent="0.25">
      <c r="A1208" t="str">
        <f t="shared" si="22"/>
        <v>99</v>
      </c>
      <c r="B1208" t="str">
        <f>"03237"</f>
        <v>03237</v>
      </c>
      <c r="C1208" t="s">
        <v>188</v>
      </c>
      <c r="D1208">
        <v>124162</v>
      </c>
      <c r="E1208">
        <v>52.5</v>
      </c>
      <c r="F1208" s="1">
        <v>45293</v>
      </c>
      <c r="G1208" t="s">
        <v>48</v>
      </c>
      <c r="H1208" t="s">
        <v>12</v>
      </c>
    </row>
    <row r="1209" spans="1:8" x14ac:dyDescent="0.25">
      <c r="A1209" t="str">
        <f t="shared" si="22"/>
        <v>99</v>
      </c>
      <c r="B1209" t="str">
        <f>"04977"</f>
        <v>04977</v>
      </c>
      <c r="C1209" t="s">
        <v>111</v>
      </c>
      <c r="D1209">
        <v>124163</v>
      </c>
      <c r="E1209">
        <v>11565</v>
      </c>
      <c r="F1209" s="1">
        <v>45293</v>
      </c>
      <c r="G1209" t="s">
        <v>48</v>
      </c>
      <c r="H1209" t="s">
        <v>12</v>
      </c>
    </row>
    <row r="1210" spans="1:8" x14ac:dyDescent="0.25">
      <c r="A1210" t="str">
        <f t="shared" si="22"/>
        <v>99</v>
      </c>
      <c r="B1210" t="str">
        <f>"03129"</f>
        <v>03129</v>
      </c>
      <c r="C1210" t="s">
        <v>113</v>
      </c>
      <c r="D1210">
        <v>124164</v>
      </c>
      <c r="E1210">
        <v>1134.5</v>
      </c>
      <c r="F1210" s="1">
        <v>45293</v>
      </c>
      <c r="G1210" t="s">
        <v>48</v>
      </c>
      <c r="H1210" t="s">
        <v>12</v>
      </c>
    </row>
    <row r="1211" spans="1:8" x14ac:dyDescent="0.25">
      <c r="A1211" t="str">
        <f t="shared" si="22"/>
        <v>99</v>
      </c>
      <c r="B1211" t="str">
        <f>"00010"</f>
        <v>00010</v>
      </c>
      <c r="C1211" t="s">
        <v>378</v>
      </c>
      <c r="D1211">
        <v>124165</v>
      </c>
      <c r="E1211">
        <v>11209.48</v>
      </c>
      <c r="F1211" s="1">
        <v>45293</v>
      </c>
      <c r="G1211" t="s">
        <v>48</v>
      </c>
      <c r="H1211" t="s">
        <v>12</v>
      </c>
    </row>
    <row r="1212" spans="1:8" x14ac:dyDescent="0.25">
      <c r="A1212" t="str">
        <f t="shared" si="22"/>
        <v>99</v>
      </c>
      <c r="B1212" t="str">
        <f>"05368"</f>
        <v>05368</v>
      </c>
      <c r="C1212" t="s">
        <v>379</v>
      </c>
      <c r="D1212">
        <v>124166</v>
      </c>
      <c r="E1212">
        <v>1076.98</v>
      </c>
      <c r="F1212" s="1">
        <v>45293</v>
      </c>
      <c r="G1212" t="s">
        <v>48</v>
      </c>
      <c r="H1212" t="s">
        <v>12</v>
      </c>
    </row>
    <row r="1213" spans="1:8" x14ac:dyDescent="0.25">
      <c r="A1213" t="str">
        <f t="shared" si="22"/>
        <v>99</v>
      </c>
      <c r="B1213" t="str">
        <f>"03195"</f>
        <v>03195</v>
      </c>
      <c r="C1213" t="s">
        <v>200</v>
      </c>
      <c r="D1213">
        <v>124167</v>
      </c>
      <c r="E1213">
        <v>11421.02</v>
      </c>
      <c r="F1213" s="1">
        <v>45293</v>
      </c>
      <c r="G1213" t="s">
        <v>48</v>
      </c>
      <c r="H1213" t="s">
        <v>12</v>
      </c>
    </row>
    <row r="1214" spans="1:8" x14ac:dyDescent="0.25">
      <c r="A1214" t="str">
        <f t="shared" si="22"/>
        <v>99</v>
      </c>
      <c r="B1214" t="str">
        <f>"04597"</f>
        <v>04597</v>
      </c>
      <c r="C1214" t="s">
        <v>380</v>
      </c>
      <c r="D1214">
        <v>124168</v>
      </c>
      <c r="E1214">
        <v>44292.85</v>
      </c>
      <c r="F1214" s="1">
        <v>45293</v>
      </c>
      <c r="G1214" t="s">
        <v>48</v>
      </c>
      <c r="H1214" t="s">
        <v>12</v>
      </c>
    </row>
    <row r="1215" spans="1:8" x14ac:dyDescent="0.25">
      <c r="A1215" t="str">
        <f t="shared" si="22"/>
        <v>99</v>
      </c>
      <c r="B1215" t="str">
        <f>"03878"</f>
        <v>03878</v>
      </c>
      <c r="C1215" t="s">
        <v>206</v>
      </c>
      <c r="D1215">
        <v>124169</v>
      </c>
      <c r="E1215">
        <v>1237.31</v>
      </c>
      <c r="F1215" s="1">
        <v>45293</v>
      </c>
      <c r="G1215" t="s">
        <v>48</v>
      </c>
      <c r="H1215" t="s">
        <v>12</v>
      </c>
    </row>
    <row r="1216" spans="1:8" x14ac:dyDescent="0.25">
      <c r="A1216" t="str">
        <f t="shared" si="22"/>
        <v>99</v>
      </c>
      <c r="B1216" t="str">
        <f>"04676"</f>
        <v>04676</v>
      </c>
      <c r="C1216" t="s">
        <v>381</v>
      </c>
      <c r="D1216">
        <v>124170</v>
      </c>
      <c r="E1216">
        <v>3250</v>
      </c>
      <c r="F1216" s="1">
        <v>45293</v>
      </c>
      <c r="G1216" t="s">
        <v>48</v>
      </c>
      <c r="H1216" t="s">
        <v>12</v>
      </c>
    </row>
    <row r="1217" spans="1:8" x14ac:dyDescent="0.25">
      <c r="A1217" t="str">
        <f t="shared" si="22"/>
        <v>99</v>
      </c>
      <c r="B1217" t="str">
        <f>"01018"</f>
        <v>01018</v>
      </c>
      <c r="C1217" t="s">
        <v>382</v>
      </c>
      <c r="D1217">
        <v>124171</v>
      </c>
      <c r="E1217">
        <v>1949.5</v>
      </c>
      <c r="F1217" s="1">
        <v>45293</v>
      </c>
      <c r="G1217" t="s">
        <v>48</v>
      </c>
      <c r="H1217" t="s">
        <v>12</v>
      </c>
    </row>
    <row r="1218" spans="1:8" x14ac:dyDescent="0.25">
      <c r="A1218" t="str">
        <f t="shared" ref="A1218:A1281" si="23">"99"</f>
        <v>99</v>
      </c>
      <c r="B1218" t="str">
        <f>"01415"</f>
        <v>01415</v>
      </c>
      <c r="C1218" t="s">
        <v>81</v>
      </c>
      <c r="D1218">
        <v>124172</v>
      </c>
      <c r="E1218">
        <v>1823.89</v>
      </c>
      <c r="F1218" s="1">
        <v>45293</v>
      </c>
      <c r="G1218" t="s">
        <v>48</v>
      </c>
      <c r="H1218" t="s">
        <v>12</v>
      </c>
    </row>
    <row r="1219" spans="1:8" x14ac:dyDescent="0.25">
      <c r="A1219" t="str">
        <f t="shared" si="23"/>
        <v>99</v>
      </c>
      <c r="B1219" t="str">
        <f>"05014"</f>
        <v>05014</v>
      </c>
      <c r="C1219" t="s">
        <v>339</v>
      </c>
      <c r="D1219">
        <v>124173</v>
      </c>
      <c r="E1219">
        <v>2794.5</v>
      </c>
      <c r="F1219" s="1">
        <v>45293</v>
      </c>
      <c r="G1219" t="s">
        <v>48</v>
      </c>
      <c r="H1219" t="s">
        <v>12</v>
      </c>
    </row>
    <row r="1220" spans="1:8" x14ac:dyDescent="0.25">
      <c r="A1220" t="str">
        <f t="shared" si="23"/>
        <v>99</v>
      </c>
      <c r="B1220" t="str">
        <f>"05282"</f>
        <v>05282</v>
      </c>
      <c r="C1220" t="s">
        <v>174</v>
      </c>
      <c r="D1220">
        <v>124174</v>
      </c>
      <c r="E1220">
        <v>1260.08</v>
      </c>
      <c r="F1220" s="1">
        <v>45293</v>
      </c>
      <c r="G1220" t="s">
        <v>48</v>
      </c>
      <c r="H1220" t="s">
        <v>12</v>
      </c>
    </row>
    <row r="1221" spans="1:8" x14ac:dyDescent="0.25">
      <c r="A1221" t="str">
        <f t="shared" si="23"/>
        <v>99</v>
      </c>
      <c r="B1221" t="str">
        <f>"04331"</f>
        <v>04331</v>
      </c>
      <c r="C1221" t="s">
        <v>86</v>
      </c>
      <c r="D1221">
        <v>124175</v>
      </c>
      <c r="E1221">
        <v>6030</v>
      </c>
      <c r="F1221" s="1">
        <v>45293</v>
      </c>
      <c r="G1221" t="s">
        <v>48</v>
      </c>
      <c r="H1221" t="s">
        <v>12</v>
      </c>
    </row>
    <row r="1222" spans="1:8" x14ac:dyDescent="0.25">
      <c r="A1222" t="str">
        <f t="shared" si="23"/>
        <v>99</v>
      </c>
      <c r="B1222" t="str">
        <f>"04331"</f>
        <v>04331</v>
      </c>
      <c r="C1222" t="s">
        <v>86</v>
      </c>
      <c r="D1222">
        <v>124176</v>
      </c>
      <c r="E1222">
        <v>4200</v>
      </c>
      <c r="F1222" s="1">
        <v>45293</v>
      </c>
      <c r="G1222" t="s">
        <v>48</v>
      </c>
      <c r="H1222" t="s">
        <v>12</v>
      </c>
    </row>
    <row r="1223" spans="1:8" x14ac:dyDescent="0.25">
      <c r="A1223" t="str">
        <f t="shared" si="23"/>
        <v>99</v>
      </c>
      <c r="B1223" t="str">
        <f>"04123"</f>
        <v>04123</v>
      </c>
      <c r="C1223" t="s">
        <v>217</v>
      </c>
      <c r="D1223">
        <v>124177</v>
      </c>
      <c r="E1223">
        <v>3500</v>
      </c>
      <c r="F1223" s="1">
        <v>45293</v>
      </c>
      <c r="G1223" t="s">
        <v>48</v>
      </c>
      <c r="H1223" t="s">
        <v>12</v>
      </c>
    </row>
    <row r="1224" spans="1:8" x14ac:dyDescent="0.25">
      <c r="A1224" t="str">
        <f t="shared" si="23"/>
        <v>99</v>
      </c>
      <c r="B1224" t="str">
        <f>"04262"</f>
        <v>04262</v>
      </c>
      <c r="C1224" t="s">
        <v>313</v>
      </c>
      <c r="D1224">
        <v>124178</v>
      </c>
      <c r="E1224">
        <v>24187</v>
      </c>
      <c r="F1224" s="1">
        <v>45293</v>
      </c>
      <c r="G1224" t="s">
        <v>48</v>
      </c>
      <c r="H1224" t="s">
        <v>12</v>
      </c>
    </row>
    <row r="1225" spans="1:8" x14ac:dyDescent="0.25">
      <c r="A1225" t="str">
        <f t="shared" si="23"/>
        <v>99</v>
      </c>
      <c r="B1225" t="str">
        <f>"00916"</f>
        <v>00916</v>
      </c>
      <c r="C1225" t="s">
        <v>142</v>
      </c>
      <c r="D1225">
        <v>124179</v>
      </c>
      <c r="E1225">
        <v>1014.94</v>
      </c>
      <c r="F1225" s="1">
        <v>45293</v>
      </c>
      <c r="G1225" t="s">
        <v>48</v>
      </c>
      <c r="H1225" t="s">
        <v>12</v>
      </c>
    </row>
    <row r="1226" spans="1:8" x14ac:dyDescent="0.25">
      <c r="A1226" t="str">
        <f t="shared" si="23"/>
        <v>99</v>
      </c>
      <c r="B1226" t="str">
        <f>"00381"</f>
        <v>00381</v>
      </c>
      <c r="C1226" t="s">
        <v>383</v>
      </c>
      <c r="D1226">
        <v>124180</v>
      </c>
      <c r="E1226">
        <v>3545.28</v>
      </c>
      <c r="F1226" s="1">
        <v>45293</v>
      </c>
      <c r="G1226" t="s">
        <v>48</v>
      </c>
      <c r="H1226" t="s">
        <v>12</v>
      </c>
    </row>
    <row r="1227" spans="1:8" x14ac:dyDescent="0.25">
      <c r="A1227" t="str">
        <f t="shared" si="23"/>
        <v>99</v>
      </c>
      <c r="B1227" t="str">
        <f>"01244"</f>
        <v>01244</v>
      </c>
      <c r="C1227" t="s">
        <v>257</v>
      </c>
      <c r="D1227">
        <v>124181</v>
      </c>
      <c r="E1227">
        <v>10000</v>
      </c>
      <c r="F1227" s="1">
        <v>45293</v>
      </c>
      <c r="G1227" t="s">
        <v>48</v>
      </c>
      <c r="H1227" t="s">
        <v>12</v>
      </c>
    </row>
    <row r="1228" spans="1:8" x14ac:dyDescent="0.25">
      <c r="A1228" t="str">
        <f t="shared" si="23"/>
        <v>99</v>
      </c>
      <c r="B1228" t="str">
        <f>"03963"</f>
        <v>03963</v>
      </c>
      <c r="C1228" t="s">
        <v>232</v>
      </c>
      <c r="D1228">
        <v>124182</v>
      </c>
      <c r="E1228">
        <v>2390</v>
      </c>
      <c r="F1228" s="1">
        <v>45293</v>
      </c>
      <c r="G1228" t="s">
        <v>48</v>
      </c>
      <c r="H1228" t="s">
        <v>12</v>
      </c>
    </row>
    <row r="1229" spans="1:8" x14ac:dyDescent="0.25">
      <c r="A1229" t="str">
        <f t="shared" si="23"/>
        <v>99</v>
      </c>
      <c r="B1229" t="str">
        <f>"1"</f>
        <v>1</v>
      </c>
      <c r="C1229" t="s">
        <v>384</v>
      </c>
      <c r="D1229">
        <v>124183</v>
      </c>
      <c r="E1229">
        <v>1500</v>
      </c>
      <c r="F1229" s="1">
        <v>45293</v>
      </c>
      <c r="G1229" t="s">
        <v>48</v>
      </c>
      <c r="H1229" t="s">
        <v>12</v>
      </c>
    </row>
    <row r="1230" spans="1:8" x14ac:dyDescent="0.25">
      <c r="A1230" t="str">
        <f t="shared" si="23"/>
        <v>99</v>
      </c>
      <c r="B1230" t="str">
        <f>"04755"</f>
        <v>04755</v>
      </c>
      <c r="C1230" t="s">
        <v>149</v>
      </c>
      <c r="D1230">
        <v>124184</v>
      </c>
      <c r="E1230">
        <v>12</v>
      </c>
      <c r="F1230" s="1">
        <v>45308</v>
      </c>
      <c r="G1230" t="s">
        <v>48</v>
      </c>
      <c r="H1230" t="s">
        <v>12</v>
      </c>
    </row>
    <row r="1231" spans="1:8" x14ac:dyDescent="0.25">
      <c r="A1231" t="str">
        <f t="shared" si="23"/>
        <v>99</v>
      </c>
      <c r="B1231" t="str">
        <f>"04925"</f>
        <v>04925</v>
      </c>
      <c r="C1231" t="s">
        <v>152</v>
      </c>
      <c r="D1231">
        <v>124185</v>
      </c>
      <c r="E1231">
        <v>1154</v>
      </c>
      <c r="F1231" s="1">
        <v>45308</v>
      </c>
      <c r="G1231" t="s">
        <v>48</v>
      </c>
      <c r="H1231" t="s">
        <v>12</v>
      </c>
    </row>
    <row r="1232" spans="1:8" x14ac:dyDescent="0.25">
      <c r="A1232" t="str">
        <f t="shared" si="23"/>
        <v>99</v>
      </c>
      <c r="B1232" t="str">
        <f>"05398"</f>
        <v>05398</v>
      </c>
      <c r="C1232" t="s">
        <v>50</v>
      </c>
      <c r="D1232">
        <v>124186</v>
      </c>
      <c r="E1232">
        <v>159.99</v>
      </c>
      <c r="F1232" s="1">
        <v>45308</v>
      </c>
      <c r="G1232" t="s">
        <v>48</v>
      </c>
      <c r="H1232" t="s">
        <v>12</v>
      </c>
    </row>
    <row r="1233" spans="1:8" x14ac:dyDescent="0.25">
      <c r="A1233" t="str">
        <f t="shared" si="23"/>
        <v>99</v>
      </c>
      <c r="B1233" t="str">
        <f>"00048"</f>
        <v>00048</v>
      </c>
      <c r="C1233" t="s">
        <v>385</v>
      </c>
      <c r="D1233">
        <v>124187</v>
      </c>
      <c r="E1233">
        <v>884</v>
      </c>
      <c r="F1233" s="1">
        <v>45308</v>
      </c>
      <c r="G1233" t="s">
        <v>48</v>
      </c>
      <c r="H1233" t="s">
        <v>12</v>
      </c>
    </row>
    <row r="1234" spans="1:8" x14ac:dyDescent="0.25">
      <c r="A1234" t="str">
        <f t="shared" si="23"/>
        <v>99</v>
      </c>
      <c r="B1234" t="str">
        <f>"00065"</f>
        <v>00065</v>
      </c>
      <c r="C1234" t="s">
        <v>386</v>
      </c>
      <c r="D1234">
        <v>124188</v>
      </c>
      <c r="E1234">
        <v>510</v>
      </c>
      <c r="F1234" s="1">
        <v>45308</v>
      </c>
      <c r="G1234" t="s">
        <v>48</v>
      </c>
      <c r="H1234" t="s">
        <v>12</v>
      </c>
    </row>
    <row r="1235" spans="1:8" x14ac:dyDescent="0.25">
      <c r="A1235" t="str">
        <f t="shared" si="23"/>
        <v>99</v>
      </c>
      <c r="B1235" t="str">
        <f>"02004"</f>
        <v>02004</v>
      </c>
      <c r="C1235" t="s">
        <v>51</v>
      </c>
      <c r="D1235">
        <v>124189</v>
      </c>
      <c r="E1235">
        <v>45.76</v>
      </c>
      <c r="F1235" s="1">
        <v>45308</v>
      </c>
      <c r="G1235" t="s">
        <v>48</v>
      </c>
      <c r="H1235" t="s">
        <v>12</v>
      </c>
    </row>
    <row r="1236" spans="1:8" x14ac:dyDescent="0.25">
      <c r="A1236" t="str">
        <f t="shared" si="23"/>
        <v>99</v>
      </c>
      <c r="B1236" t="str">
        <f>"04018"</f>
        <v>04018</v>
      </c>
      <c r="C1236" t="s">
        <v>52</v>
      </c>
      <c r="D1236">
        <v>124190</v>
      </c>
      <c r="E1236">
        <v>2564.86</v>
      </c>
      <c r="F1236" s="1">
        <v>45308</v>
      </c>
      <c r="G1236" t="s">
        <v>48</v>
      </c>
      <c r="H1236" t="s">
        <v>12</v>
      </c>
    </row>
    <row r="1237" spans="1:8" x14ac:dyDescent="0.25">
      <c r="A1237" t="str">
        <f t="shared" si="23"/>
        <v>99</v>
      </c>
      <c r="B1237" t="str">
        <f>"24636"</f>
        <v>24636</v>
      </c>
      <c r="C1237" t="s">
        <v>52</v>
      </c>
      <c r="D1237">
        <v>124191</v>
      </c>
      <c r="E1237">
        <v>108</v>
      </c>
      <c r="F1237" s="1">
        <v>45308</v>
      </c>
      <c r="G1237" t="s">
        <v>48</v>
      </c>
      <c r="H1237" t="s">
        <v>12</v>
      </c>
    </row>
    <row r="1238" spans="1:8" x14ac:dyDescent="0.25">
      <c r="A1238" t="str">
        <f t="shared" si="23"/>
        <v>99</v>
      </c>
      <c r="B1238" t="str">
        <f>"90682"</f>
        <v>90682</v>
      </c>
      <c r="C1238" t="s">
        <v>53</v>
      </c>
      <c r="D1238">
        <v>124192</v>
      </c>
      <c r="E1238">
        <v>4993.5</v>
      </c>
      <c r="F1238" s="1">
        <v>45308</v>
      </c>
      <c r="G1238" t="s">
        <v>48</v>
      </c>
      <c r="H1238" t="s">
        <v>12</v>
      </c>
    </row>
    <row r="1239" spans="1:8" x14ac:dyDescent="0.25">
      <c r="A1239" t="str">
        <f t="shared" si="23"/>
        <v>99</v>
      </c>
      <c r="B1239" t="str">
        <f>"00654"</f>
        <v>00654</v>
      </c>
      <c r="C1239" t="s">
        <v>54</v>
      </c>
      <c r="D1239">
        <v>124193</v>
      </c>
      <c r="E1239">
        <v>5043.26</v>
      </c>
      <c r="F1239" s="1">
        <v>45308</v>
      </c>
      <c r="G1239" t="s">
        <v>48</v>
      </c>
      <c r="H1239" t="s">
        <v>12</v>
      </c>
    </row>
    <row r="1240" spans="1:8" x14ac:dyDescent="0.25">
      <c r="A1240" t="str">
        <f t="shared" si="23"/>
        <v>99</v>
      </c>
      <c r="B1240" t="str">
        <f>"02299"</f>
        <v>02299</v>
      </c>
      <c r="C1240" t="s">
        <v>126</v>
      </c>
      <c r="D1240">
        <v>124194</v>
      </c>
      <c r="E1240">
        <v>615.16</v>
      </c>
      <c r="F1240" s="1">
        <v>45308</v>
      </c>
      <c r="G1240" t="s">
        <v>48</v>
      </c>
      <c r="H1240" t="s">
        <v>12</v>
      </c>
    </row>
    <row r="1241" spans="1:8" x14ac:dyDescent="0.25">
      <c r="A1241" t="str">
        <f t="shared" si="23"/>
        <v>99</v>
      </c>
      <c r="B1241" t="str">
        <f>"04621"</f>
        <v>04621</v>
      </c>
      <c r="C1241" t="s">
        <v>55</v>
      </c>
      <c r="D1241">
        <v>124195</v>
      </c>
      <c r="E1241">
        <v>63.25</v>
      </c>
      <c r="F1241" s="1">
        <v>45308</v>
      </c>
      <c r="G1241" t="s">
        <v>48</v>
      </c>
      <c r="H1241" t="s">
        <v>12</v>
      </c>
    </row>
    <row r="1242" spans="1:8" x14ac:dyDescent="0.25">
      <c r="A1242" t="str">
        <f t="shared" si="23"/>
        <v>99</v>
      </c>
      <c r="B1242" t="str">
        <f>"01525"</f>
        <v>01525</v>
      </c>
      <c r="C1242" t="s">
        <v>56</v>
      </c>
      <c r="D1242">
        <v>124196</v>
      </c>
      <c r="E1242">
        <v>386.54</v>
      </c>
      <c r="F1242" s="1">
        <v>45308</v>
      </c>
      <c r="G1242" t="s">
        <v>48</v>
      </c>
      <c r="H1242" t="s">
        <v>12</v>
      </c>
    </row>
    <row r="1243" spans="1:8" x14ac:dyDescent="0.25">
      <c r="A1243" t="str">
        <f t="shared" si="23"/>
        <v>99</v>
      </c>
      <c r="B1243" t="str">
        <f>"03541"</f>
        <v>03541</v>
      </c>
      <c r="C1243" t="s">
        <v>57</v>
      </c>
      <c r="D1243">
        <v>124197</v>
      </c>
      <c r="E1243">
        <v>1552.02</v>
      </c>
      <c r="F1243" s="1">
        <v>45308</v>
      </c>
      <c r="G1243" t="s">
        <v>48</v>
      </c>
      <c r="H1243" t="s">
        <v>12</v>
      </c>
    </row>
    <row r="1244" spans="1:8" x14ac:dyDescent="0.25">
      <c r="A1244" t="str">
        <f t="shared" si="23"/>
        <v>99</v>
      </c>
      <c r="B1244" t="str">
        <f>"05166"</f>
        <v>05166</v>
      </c>
      <c r="C1244" t="s">
        <v>156</v>
      </c>
      <c r="D1244">
        <v>124198</v>
      </c>
      <c r="E1244">
        <v>115.7</v>
      </c>
      <c r="F1244" s="1">
        <v>45308</v>
      </c>
      <c r="G1244" t="s">
        <v>48</v>
      </c>
      <c r="H1244" t="s">
        <v>12</v>
      </c>
    </row>
    <row r="1245" spans="1:8" x14ac:dyDescent="0.25">
      <c r="A1245" t="str">
        <f t="shared" si="23"/>
        <v>99</v>
      </c>
      <c r="B1245" t="str">
        <f>"00144"</f>
        <v>00144</v>
      </c>
      <c r="C1245" t="s">
        <v>387</v>
      </c>
      <c r="D1245">
        <v>124199</v>
      </c>
      <c r="E1245">
        <v>322.44</v>
      </c>
      <c r="F1245" s="1">
        <v>45308</v>
      </c>
      <c r="G1245" t="s">
        <v>48</v>
      </c>
      <c r="H1245" t="s">
        <v>12</v>
      </c>
    </row>
    <row r="1246" spans="1:8" x14ac:dyDescent="0.25">
      <c r="A1246" t="str">
        <f t="shared" si="23"/>
        <v>99</v>
      </c>
      <c r="B1246" t="str">
        <f>"05004"</f>
        <v>05004</v>
      </c>
      <c r="C1246" t="s">
        <v>264</v>
      </c>
      <c r="D1246">
        <v>124200</v>
      </c>
      <c r="E1246">
        <v>22.09</v>
      </c>
      <c r="F1246" s="1">
        <v>45308</v>
      </c>
      <c r="G1246" t="s">
        <v>48</v>
      </c>
      <c r="H1246" t="s">
        <v>12</v>
      </c>
    </row>
    <row r="1247" spans="1:8" x14ac:dyDescent="0.25">
      <c r="A1247" t="str">
        <f t="shared" si="23"/>
        <v>99</v>
      </c>
      <c r="B1247" t="str">
        <f>"03671"</f>
        <v>03671</v>
      </c>
      <c r="C1247" t="s">
        <v>242</v>
      </c>
      <c r="D1247">
        <v>124201</v>
      </c>
      <c r="E1247">
        <v>350</v>
      </c>
      <c r="F1247" s="1">
        <v>45308</v>
      </c>
      <c r="G1247" t="s">
        <v>48</v>
      </c>
      <c r="H1247" t="s">
        <v>12</v>
      </c>
    </row>
    <row r="1248" spans="1:8" x14ac:dyDescent="0.25">
      <c r="A1248" t="str">
        <f t="shared" si="23"/>
        <v>99</v>
      </c>
      <c r="B1248" t="str">
        <f>"00160"</f>
        <v>00160</v>
      </c>
      <c r="C1248" t="s">
        <v>388</v>
      </c>
      <c r="D1248">
        <v>124202</v>
      </c>
      <c r="E1248">
        <v>31.96</v>
      </c>
      <c r="F1248" s="1">
        <v>45308</v>
      </c>
      <c r="G1248" t="s">
        <v>48</v>
      </c>
      <c r="H1248" t="s">
        <v>12</v>
      </c>
    </row>
    <row r="1249" spans="1:8" x14ac:dyDescent="0.25">
      <c r="A1249" t="str">
        <f t="shared" si="23"/>
        <v>99</v>
      </c>
      <c r="B1249" t="str">
        <f>"05460"</f>
        <v>05460</v>
      </c>
      <c r="C1249" t="s">
        <v>159</v>
      </c>
      <c r="D1249">
        <v>124203</v>
      </c>
      <c r="E1249">
        <v>339.73</v>
      </c>
      <c r="F1249" s="1">
        <v>45308</v>
      </c>
      <c r="G1249" t="s">
        <v>48</v>
      </c>
      <c r="H1249" t="s">
        <v>12</v>
      </c>
    </row>
    <row r="1250" spans="1:8" x14ac:dyDescent="0.25">
      <c r="A1250" t="str">
        <f t="shared" si="23"/>
        <v>99</v>
      </c>
      <c r="B1250" t="str">
        <f>"05129"</f>
        <v>05129</v>
      </c>
      <c r="C1250" t="s">
        <v>60</v>
      </c>
      <c r="D1250">
        <v>124204</v>
      </c>
      <c r="E1250">
        <v>55.16</v>
      </c>
      <c r="F1250" s="1">
        <v>45308</v>
      </c>
      <c r="G1250" t="s">
        <v>48</v>
      </c>
      <c r="H1250" t="s">
        <v>12</v>
      </c>
    </row>
    <row r="1251" spans="1:8" x14ac:dyDescent="0.25">
      <c r="A1251" t="str">
        <f t="shared" si="23"/>
        <v>99</v>
      </c>
      <c r="B1251" t="str">
        <f>"00177"</f>
        <v>00177</v>
      </c>
      <c r="C1251" t="s">
        <v>160</v>
      </c>
      <c r="D1251">
        <v>124205</v>
      </c>
      <c r="E1251">
        <v>813.8</v>
      </c>
      <c r="F1251" s="1">
        <v>45308</v>
      </c>
      <c r="G1251" t="s">
        <v>48</v>
      </c>
      <c r="H1251" t="s">
        <v>12</v>
      </c>
    </row>
    <row r="1252" spans="1:8" x14ac:dyDescent="0.25">
      <c r="A1252" t="str">
        <f t="shared" si="23"/>
        <v>99</v>
      </c>
      <c r="B1252" t="str">
        <f>"00199"</f>
        <v>00199</v>
      </c>
      <c r="C1252" t="s">
        <v>389</v>
      </c>
      <c r="D1252">
        <v>124206</v>
      </c>
      <c r="E1252">
        <v>670.8</v>
      </c>
      <c r="F1252" s="1">
        <v>45308</v>
      </c>
      <c r="G1252" t="s">
        <v>48</v>
      </c>
      <c r="H1252" t="s">
        <v>12</v>
      </c>
    </row>
    <row r="1253" spans="1:8" x14ac:dyDescent="0.25">
      <c r="A1253" t="str">
        <f t="shared" si="23"/>
        <v>99</v>
      </c>
      <c r="B1253" t="str">
        <f>"00206"</f>
        <v>00206</v>
      </c>
      <c r="C1253" t="s">
        <v>390</v>
      </c>
      <c r="D1253">
        <v>124207</v>
      </c>
      <c r="E1253">
        <v>641</v>
      </c>
      <c r="F1253" s="1">
        <v>45308</v>
      </c>
      <c r="G1253" t="s">
        <v>48</v>
      </c>
      <c r="H1253" t="s">
        <v>12</v>
      </c>
    </row>
    <row r="1254" spans="1:8" x14ac:dyDescent="0.25">
      <c r="A1254" t="str">
        <f t="shared" si="23"/>
        <v>99</v>
      </c>
      <c r="B1254" t="str">
        <f>"00212"</f>
        <v>00212</v>
      </c>
      <c r="C1254" t="s">
        <v>391</v>
      </c>
      <c r="D1254">
        <v>124208</v>
      </c>
      <c r="E1254">
        <v>424</v>
      </c>
      <c r="F1254" s="1">
        <v>45308</v>
      </c>
      <c r="G1254" t="s">
        <v>48</v>
      </c>
      <c r="H1254" t="s">
        <v>12</v>
      </c>
    </row>
    <row r="1255" spans="1:8" x14ac:dyDescent="0.25">
      <c r="A1255" t="str">
        <f t="shared" si="23"/>
        <v>99</v>
      </c>
      <c r="B1255" t="str">
        <f>"02018"</f>
        <v>02018</v>
      </c>
      <c r="C1255" t="s">
        <v>392</v>
      </c>
      <c r="D1255">
        <v>124209</v>
      </c>
      <c r="E1255">
        <v>295</v>
      </c>
      <c r="F1255" s="1">
        <v>45308</v>
      </c>
      <c r="G1255" t="s">
        <v>48</v>
      </c>
      <c r="H1255" t="s">
        <v>12</v>
      </c>
    </row>
    <row r="1256" spans="1:8" x14ac:dyDescent="0.25">
      <c r="A1256" t="str">
        <f t="shared" si="23"/>
        <v>99</v>
      </c>
      <c r="B1256" t="str">
        <f>"02807"</f>
        <v>02807</v>
      </c>
      <c r="C1256" t="s">
        <v>66</v>
      </c>
      <c r="D1256">
        <v>124210</v>
      </c>
      <c r="E1256">
        <v>890</v>
      </c>
      <c r="F1256" s="1">
        <v>45308</v>
      </c>
      <c r="G1256" t="s">
        <v>48</v>
      </c>
      <c r="H1256" t="s">
        <v>12</v>
      </c>
    </row>
    <row r="1257" spans="1:8" x14ac:dyDescent="0.25">
      <c r="A1257" t="str">
        <f t="shared" si="23"/>
        <v>99</v>
      </c>
      <c r="B1257" t="str">
        <f>"03651"</f>
        <v>03651</v>
      </c>
      <c r="C1257" t="s">
        <v>265</v>
      </c>
      <c r="D1257">
        <v>124211</v>
      </c>
      <c r="E1257">
        <v>82.4</v>
      </c>
      <c r="F1257" s="1">
        <v>45308</v>
      </c>
      <c r="G1257" t="s">
        <v>48</v>
      </c>
      <c r="H1257" t="s">
        <v>12</v>
      </c>
    </row>
    <row r="1258" spans="1:8" x14ac:dyDescent="0.25">
      <c r="A1258" t="str">
        <f t="shared" si="23"/>
        <v>99</v>
      </c>
      <c r="B1258" t="str">
        <f>"00320"</f>
        <v>00320</v>
      </c>
      <c r="C1258" t="s">
        <v>68</v>
      </c>
      <c r="D1258">
        <v>124212</v>
      </c>
      <c r="E1258">
        <v>22.5</v>
      </c>
      <c r="F1258" s="1">
        <v>45308</v>
      </c>
      <c r="G1258" t="s">
        <v>48</v>
      </c>
      <c r="H1258" t="s">
        <v>12</v>
      </c>
    </row>
    <row r="1259" spans="1:8" x14ac:dyDescent="0.25">
      <c r="A1259" t="str">
        <f t="shared" si="23"/>
        <v>99</v>
      </c>
      <c r="B1259" t="str">
        <f>"04549"</f>
        <v>04549</v>
      </c>
      <c r="C1259" t="s">
        <v>164</v>
      </c>
      <c r="D1259">
        <v>124213</v>
      </c>
      <c r="E1259">
        <v>7502.36</v>
      </c>
      <c r="F1259" s="1">
        <v>45308</v>
      </c>
      <c r="G1259" t="s">
        <v>48</v>
      </c>
      <c r="H1259" t="s">
        <v>12</v>
      </c>
    </row>
    <row r="1260" spans="1:8" x14ac:dyDescent="0.25">
      <c r="A1260" t="str">
        <f t="shared" si="23"/>
        <v>99</v>
      </c>
      <c r="B1260" t="str">
        <f>"04994"</f>
        <v>04994</v>
      </c>
      <c r="C1260" t="s">
        <v>73</v>
      </c>
      <c r="D1260">
        <v>124214</v>
      </c>
      <c r="E1260">
        <v>83.6</v>
      </c>
      <c r="F1260" s="1">
        <v>45308</v>
      </c>
      <c r="G1260" t="s">
        <v>48</v>
      </c>
      <c r="H1260" t="s">
        <v>12</v>
      </c>
    </row>
    <row r="1261" spans="1:8" x14ac:dyDescent="0.25">
      <c r="A1261" t="str">
        <f t="shared" si="23"/>
        <v>99</v>
      </c>
      <c r="B1261" t="str">
        <f>"00428"</f>
        <v>00428</v>
      </c>
      <c r="C1261" t="s">
        <v>292</v>
      </c>
      <c r="D1261">
        <v>124215</v>
      </c>
      <c r="E1261">
        <v>142.5</v>
      </c>
      <c r="F1261" s="1">
        <v>45308</v>
      </c>
      <c r="G1261" t="s">
        <v>48</v>
      </c>
      <c r="H1261" t="s">
        <v>12</v>
      </c>
    </row>
    <row r="1262" spans="1:8" x14ac:dyDescent="0.25">
      <c r="A1262" t="str">
        <f t="shared" si="23"/>
        <v>99</v>
      </c>
      <c r="B1262" t="str">
        <f>"05265"</f>
        <v>05265</v>
      </c>
      <c r="C1262" t="s">
        <v>309</v>
      </c>
      <c r="D1262">
        <v>124216</v>
      </c>
      <c r="E1262">
        <v>850</v>
      </c>
      <c r="F1262" s="1">
        <v>45308</v>
      </c>
      <c r="G1262" t="s">
        <v>48</v>
      </c>
      <c r="H1262" t="s">
        <v>12</v>
      </c>
    </row>
    <row r="1263" spans="1:8" x14ac:dyDescent="0.25">
      <c r="A1263" t="str">
        <f t="shared" si="23"/>
        <v>99</v>
      </c>
      <c r="B1263" t="str">
        <f>"04895"</f>
        <v>04895</v>
      </c>
      <c r="C1263" t="s">
        <v>311</v>
      </c>
      <c r="D1263">
        <v>124217</v>
      </c>
      <c r="E1263">
        <v>1956.88</v>
      </c>
      <c r="F1263" s="1">
        <v>45308</v>
      </c>
      <c r="G1263" t="s">
        <v>48</v>
      </c>
      <c r="H1263" t="s">
        <v>12</v>
      </c>
    </row>
    <row r="1264" spans="1:8" x14ac:dyDescent="0.25">
      <c r="A1264" t="str">
        <f t="shared" si="23"/>
        <v>99</v>
      </c>
      <c r="B1264" t="str">
        <f>"04304"</f>
        <v>04304</v>
      </c>
      <c r="C1264" t="s">
        <v>76</v>
      </c>
      <c r="D1264">
        <v>124219</v>
      </c>
      <c r="E1264">
        <v>14305.01</v>
      </c>
      <c r="F1264" s="1">
        <v>45308</v>
      </c>
      <c r="G1264" t="s">
        <v>48</v>
      </c>
      <c r="H1264" t="s">
        <v>12</v>
      </c>
    </row>
    <row r="1265" spans="1:8" x14ac:dyDescent="0.25">
      <c r="A1265" t="str">
        <f t="shared" si="23"/>
        <v>99</v>
      </c>
      <c r="B1265" t="str">
        <f>"05325"</f>
        <v>05325</v>
      </c>
      <c r="C1265" t="s">
        <v>172</v>
      </c>
      <c r="D1265">
        <v>124220</v>
      </c>
      <c r="E1265">
        <v>307.3</v>
      </c>
      <c r="F1265" s="1">
        <v>45308</v>
      </c>
      <c r="G1265" t="s">
        <v>48</v>
      </c>
      <c r="H1265" t="s">
        <v>12</v>
      </c>
    </row>
    <row r="1266" spans="1:8" x14ac:dyDescent="0.25">
      <c r="A1266" t="str">
        <f t="shared" si="23"/>
        <v>99</v>
      </c>
      <c r="B1266" t="str">
        <f>"02720"</f>
        <v>02720</v>
      </c>
      <c r="C1266" t="s">
        <v>133</v>
      </c>
      <c r="D1266">
        <v>124221</v>
      </c>
      <c r="E1266">
        <v>350</v>
      </c>
      <c r="F1266" s="1">
        <v>45308</v>
      </c>
      <c r="G1266" t="s">
        <v>48</v>
      </c>
      <c r="H1266" t="s">
        <v>12</v>
      </c>
    </row>
    <row r="1267" spans="1:8" x14ac:dyDescent="0.25">
      <c r="A1267" t="str">
        <f t="shared" si="23"/>
        <v>99</v>
      </c>
      <c r="B1267" t="str">
        <f>"01415"</f>
        <v>01415</v>
      </c>
      <c r="C1267" t="s">
        <v>81</v>
      </c>
      <c r="D1267">
        <v>124222</v>
      </c>
      <c r="E1267">
        <v>217.65</v>
      </c>
      <c r="F1267" s="1">
        <v>45308</v>
      </c>
      <c r="G1267" t="s">
        <v>48</v>
      </c>
      <c r="H1267" t="s">
        <v>12</v>
      </c>
    </row>
    <row r="1268" spans="1:8" x14ac:dyDescent="0.25">
      <c r="A1268" t="str">
        <f t="shared" si="23"/>
        <v>99</v>
      </c>
      <c r="B1268" t="str">
        <f>"00565"</f>
        <v>00565</v>
      </c>
      <c r="C1268" t="s">
        <v>82</v>
      </c>
      <c r="D1268">
        <v>124223</v>
      </c>
      <c r="E1268">
        <v>449.82</v>
      </c>
      <c r="F1268" s="1">
        <v>45308</v>
      </c>
      <c r="G1268" t="s">
        <v>48</v>
      </c>
      <c r="H1268" t="s">
        <v>12</v>
      </c>
    </row>
    <row r="1269" spans="1:8" x14ac:dyDescent="0.25">
      <c r="A1269" t="str">
        <f t="shared" si="23"/>
        <v>99</v>
      </c>
      <c r="B1269" t="str">
        <f>"04533"</f>
        <v>04533</v>
      </c>
      <c r="C1269" t="s">
        <v>338</v>
      </c>
      <c r="D1269">
        <v>124225</v>
      </c>
      <c r="E1269">
        <v>178.5</v>
      </c>
      <c r="F1269" s="1">
        <v>45308</v>
      </c>
      <c r="G1269" t="s">
        <v>48</v>
      </c>
      <c r="H1269" t="s">
        <v>12</v>
      </c>
    </row>
    <row r="1270" spans="1:8" x14ac:dyDescent="0.25">
      <c r="A1270" t="str">
        <f t="shared" si="23"/>
        <v>99</v>
      </c>
      <c r="B1270" t="str">
        <f>"05241"</f>
        <v>05241</v>
      </c>
      <c r="C1270" t="s">
        <v>84</v>
      </c>
      <c r="D1270">
        <v>124226</v>
      </c>
      <c r="E1270">
        <v>25</v>
      </c>
      <c r="F1270" s="1">
        <v>45308</v>
      </c>
      <c r="G1270" t="s">
        <v>48</v>
      </c>
      <c r="H1270" t="s">
        <v>12</v>
      </c>
    </row>
    <row r="1271" spans="1:8" x14ac:dyDescent="0.25">
      <c r="A1271" t="str">
        <f t="shared" si="23"/>
        <v>99</v>
      </c>
      <c r="B1271" t="str">
        <f>"04331"</f>
        <v>04331</v>
      </c>
      <c r="C1271" t="s">
        <v>86</v>
      </c>
      <c r="D1271">
        <v>124227</v>
      </c>
      <c r="E1271">
        <v>951.35</v>
      </c>
      <c r="F1271" s="1">
        <v>45308</v>
      </c>
      <c r="G1271" t="s">
        <v>48</v>
      </c>
      <c r="H1271" t="s">
        <v>12</v>
      </c>
    </row>
    <row r="1272" spans="1:8" x14ac:dyDescent="0.25">
      <c r="A1272" t="str">
        <f t="shared" si="23"/>
        <v>99</v>
      </c>
      <c r="B1272" t="str">
        <f>"1"</f>
        <v>1</v>
      </c>
      <c r="C1272" t="s">
        <v>393</v>
      </c>
      <c r="D1272">
        <v>124228</v>
      </c>
      <c r="E1272">
        <v>200</v>
      </c>
      <c r="F1272" s="1">
        <v>45308</v>
      </c>
      <c r="G1272" t="s">
        <v>48</v>
      </c>
      <c r="H1272" t="s">
        <v>12</v>
      </c>
    </row>
    <row r="1273" spans="1:8" x14ac:dyDescent="0.25">
      <c r="A1273" t="str">
        <f t="shared" si="23"/>
        <v>99</v>
      </c>
      <c r="B1273" t="str">
        <f>"03463"</f>
        <v>03463</v>
      </c>
      <c r="C1273" t="s">
        <v>88</v>
      </c>
      <c r="D1273">
        <v>124229</v>
      </c>
      <c r="E1273">
        <v>27.26</v>
      </c>
      <c r="F1273" s="1">
        <v>45308</v>
      </c>
      <c r="G1273" t="s">
        <v>48</v>
      </c>
      <c r="H1273" t="s">
        <v>12</v>
      </c>
    </row>
    <row r="1274" spans="1:8" x14ac:dyDescent="0.25">
      <c r="A1274" t="str">
        <f t="shared" si="23"/>
        <v>99</v>
      </c>
      <c r="B1274" t="str">
        <f>"03974"</f>
        <v>03974</v>
      </c>
      <c r="C1274" t="s">
        <v>176</v>
      </c>
      <c r="D1274">
        <v>124230</v>
      </c>
      <c r="E1274">
        <v>960.7</v>
      </c>
      <c r="F1274" s="1">
        <v>45308</v>
      </c>
      <c r="G1274" t="s">
        <v>48</v>
      </c>
      <c r="H1274" t="s">
        <v>12</v>
      </c>
    </row>
    <row r="1275" spans="1:8" x14ac:dyDescent="0.25">
      <c r="A1275" t="str">
        <f t="shared" si="23"/>
        <v>99</v>
      </c>
      <c r="B1275" t="str">
        <f>"03461"</f>
        <v>03461</v>
      </c>
      <c r="C1275" t="s">
        <v>297</v>
      </c>
      <c r="D1275">
        <v>124231</v>
      </c>
      <c r="E1275">
        <v>414</v>
      </c>
      <c r="F1275" s="1">
        <v>45308</v>
      </c>
      <c r="G1275" t="s">
        <v>48</v>
      </c>
      <c r="H1275" t="s">
        <v>12</v>
      </c>
    </row>
    <row r="1276" spans="1:8" x14ac:dyDescent="0.25">
      <c r="A1276" t="str">
        <f t="shared" si="23"/>
        <v>99</v>
      </c>
      <c r="B1276" t="str">
        <f>"01648"</f>
        <v>01648</v>
      </c>
      <c r="C1276" t="s">
        <v>90</v>
      </c>
      <c r="D1276">
        <v>124232</v>
      </c>
      <c r="E1276">
        <v>723.54</v>
      </c>
      <c r="F1276" s="1">
        <v>45308</v>
      </c>
      <c r="G1276" t="s">
        <v>48</v>
      </c>
      <c r="H1276" t="s">
        <v>12</v>
      </c>
    </row>
    <row r="1277" spans="1:8" x14ac:dyDescent="0.25">
      <c r="A1277" t="str">
        <f t="shared" si="23"/>
        <v>99</v>
      </c>
      <c r="B1277" t="str">
        <f>"05451"</f>
        <v>05451</v>
      </c>
      <c r="C1277" t="s">
        <v>275</v>
      </c>
      <c r="D1277">
        <v>124233</v>
      </c>
      <c r="E1277">
        <v>555</v>
      </c>
      <c r="F1277" s="1">
        <v>45308</v>
      </c>
      <c r="G1277" t="s">
        <v>48</v>
      </c>
      <c r="H1277" t="s">
        <v>12</v>
      </c>
    </row>
    <row r="1278" spans="1:8" x14ac:dyDescent="0.25">
      <c r="A1278" t="str">
        <f t="shared" si="23"/>
        <v>99</v>
      </c>
      <c r="B1278" t="str">
        <f>"05142"</f>
        <v>05142</v>
      </c>
      <c r="C1278" t="s">
        <v>92</v>
      </c>
      <c r="D1278">
        <v>124234</v>
      </c>
      <c r="E1278">
        <v>853.05</v>
      </c>
      <c r="F1278" s="1">
        <v>45308</v>
      </c>
      <c r="G1278" t="s">
        <v>48</v>
      </c>
      <c r="H1278" t="s">
        <v>12</v>
      </c>
    </row>
    <row r="1279" spans="1:8" x14ac:dyDescent="0.25">
      <c r="A1279" t="str">
        <f t="shared" si="23"/>
        <v>99</v>
      </c>
      <c r="B1279" t="str">
        <f>"00663"</f>
        <v>00663</v>
      </c>
      <c r="C1279" t="s">
        <v>93</v>
      </c>
      <c r="D1279">
        <v>124235</v>
      </c>
      <c r="E1279">
        <v>382.02</v>
      </c>
      <c r="F1279" s="1">
        <v>45308</v>
      </c>
      <c r="G1279" t="s">
        <v>48</v>
      </c>
      <c r="H1279" t="s">
        <v>12</v>
      </c>
    </row>
    <row r="1280" spans="1:8" x14ac:dyDescent="0.25">
      <c r="A1280" t="str">
        <f t="shared" si="23"/>
        <v>99</v>
      </c>
      <c r="B1280" t="str">
        <f>"04998"</f>
        <v>04998</v>
      </c>
      <c r="C1280" t="s">
        <v>94</v>
      </c>
      <c r="D1280">
        <v>124236</v>
      </c>
      <c r="E1280">
        <v>1008.27</v>
      </c>
      <c r="F1280" s="1">
        <v>45308</v>
      </c>
      <c r="G1280" t="s">
        <v>48</v>
      </c>
      <c r="H1280" t="s">
        <v>12</v>
      </c>
    </row>
    <row r="1281" spans="1:8" x14ac:dyDescent="0.25">
      <c r="A1281" t="str">
        <f t="shared" si="23"/>
        <v>99</v>
      </c>
      <c r="B1281" t="str">
        <f>"04185"</f>
        <v>04185</v>
      </c>
      <c r="C1281" t="s">
        <v>276</v>
      </c>
      <c r="D1281">
        <v>124237</v>
      </c>
      <c r="E1281">
        <v>253.61</v>
      </c>
      <c r="F1281" s="1">
        <v>45308</v>
      </c>
      <c r="G1281" t="s">
        <v>48</v>
      </c>
      <c r="H1281" t="s">
        <v>12</v>
      </c>
    </row>
    <row r="1282" spans="1:8" x14ac:dyDescent="0.25">
      <c r="A1282" t="str">
        <f t="shared" ref="A1282:A1345" si="24">"99"</f>
        <v>99</v>
      </c>
      <c r="B1282" t="str">
        <f>"02536"</f>
        <v>02536</v>
      </c>
      <c r="C1282" t="s">
        <v>96</v>
      </c>
      <c r="D1282">
        <v>124238</v>
      </c>
      <c r="E1282">
        <v>797.59</v>
      </c>
      <c r="F1282" s="1">
        <v>45308</v>
      </c>
      <c r="G1282" t="s">
        <v>48</v>
      </c>
      <c r="H1282" t="s">
        <v>12</v>
      </c>
    </row>
    <row r="1283" spans="1:8" x14ac:dyDescent="0.25">
      <c r="A1283" t="str">
        <f t="shared" si="24"/>
        <v>99</v>
      </c>
      <c r="B1283" t="str">
        <f>"05298"</f>
        <v>05298</v>
      </c>
      <c r="C1283" t="s">
        <v>218</v>
      </c>
      <c r="D1283">
        <v>124239</v>
      </c>
      <c r="E1283">
        <v>8972.52</v>
      </c>
      <c r="F1283" s="1">
        <v>45308</v>
      </c>
      <c r="G1283" t="s">
        <v>48</v>
      </c>
      <c r="H1283" t="s">
        <v>12</v>
      </c>
    </row>
    <row r="1284" spans="1:8" x14ac:dyDescent="0.25">
      <c r="A1284" t="str">
        <f t="shared" si="24"/>
        <v>99</v>
      </c>
      <c r="B1284" t="str">
        <f>"04245"</f>
        <v>04245</v>
      </c>
      <c r="C1284" t="s">
        <v>178</v>
      </c>
      <c r="D1284">
        <v>124240</v>
      </c>
      <c r="E1284">
        <v>900</v>
      </c>
      <c r="F1284" s="1">
        <v>45308</v>
      </c>
      <c r="G1284" t="s">
        <v>48</v>
      </c>
      <c r="H1284" t="s">
        <v>12</v>
      </c>
    </row>
    <row r="1285" spans="1:8" x14ac:dyDescent="0.25">
      <c r="A1285" t="str">
        <f t="shared" si="24"/>
        <v>99</v>
      </c>
      <c r="B1285" t="str">
        <f>"04949"</f>
        <v>04949</v>
      </c>
      <c r="C1285" t="s">
        <v>8</v>
      </c>
      <c r="D1285">
        <v>124241</v>
      </c>
      <c r="E1285">
        <v>204</v>
      </c>
      <c r="F1285" s="1">
        <v>45308</v>
      </c>
      <c r="G1285" t="s">
        <v>48</v>
      </c>
      <c r="H1285" t="s">
        <v>12</v>
      </c>
    </row>
    <row r="1286" spans="1:8" x14ac:dyDescent="0.25">
      <c r="A1286" t="str">
        <f t="shared" si="24"/>
        <v>99</v>
      </c>
      <c r="B1286" t="str">
        <f>"04752"</f>
        <v>04752</v>
      </c>
      <c r="C1286" t="s">
        <v>299</v>
      </c>
      <c r="D1286">
        <v>124242</v>
      </c>
      <c r="E1286">
        <v>155</v>
      </c>
      <c r="F1286" s="1">
        <v>45308</v>
      </c>
      <c r="G1286" t="s">
        <v>48</v>
      </c>
      <c r="H1286" t="s">
        <v>12</v>
      </c>
    </row>
    <row r="1287" spans="1:8" x14ac:dyDescent="0.25">
      <c r="A1287" t="str">
        <f t="shared" si="24"/>
        <v>99</v>
      </c>
      <c r="B1287" t="str">
        <f>"00437"</f>
        <v>00437</v>
      </c>
      <c r="C1287" t="s">
        <v>99</v>
      </c>
      <c r="D1287">
        <v>124243</v>
      </c>
      <c r="E1287">
        <v>328.43</v>
      </c>
      <c r="F1287" s="1">
        <v>45308</v>
      </c>
      <c r="G1287" t="s">
        <v>48</v>
      </c>
      <c r="H1287" t="s">
        <v>12</v>
      </c>
    </row>
    <row r="1288" spans="1:8" x14ac:dyDescent="0.25">
      <c r="A1288" t="str">
        <f t="shared" si="24"/>
        <v>99</v>
      </c>
      <c r="B1288" t="str">
        <f>"01728"</f>
        <v>01728</v>
      </c>
      <c r="C1288" t="s">
        <v>101</v>
      </c>
      <c r="D1288">
        <v>124244</v>
      </c>
      <c r="E1288">
        <v>504</v>
      </c>
      <c r="F1288" s="1">
        <v>45308</v>
      </c>
      <c r="G1288" t="s">
        <v>48</v>
      </c>
      <c r="H1288" t="s">
        <v>12</v>
      </c>
    </row>
    <row r="1289" spans="1:8" x14ac:dyDescent="0.25">
      <c r="A1289" t="str">
        <f t="shared" si="24"/>
        <v>99</v>
      </c>
      <c r="B1289" t="str">
        <f>"05382"</f>
        <v>05382</v>
      </c>
      <c r="C1289" t="s">
        <v>103</v>
      </c>
      <c r="D1289">
        <v>124245</v>
      </c>
      <c r="E1289">
        <v>332.36</v>
      </c>
      <c r="F1289" s="1">
        <v>45308</v>
      </c>
      <c r="G1289" t="s">
        <v>48</v>
      </c>
      <c r="H1289" t="s">
        <v>12</v>
      </c>
    </row>
    <row r="1290" spans="1:8" x14ac:dyDescent="0.25">
      <c r="A1290" t="str">
        <f t="shared" si="24"/>
        <v>99</v>
      </c>
      <c r="B1290" t="str">
        <f>"05007"</f>
        <v>05007</v>
      </c>
      <c r="C1290" t="s">
        <v>394</v>
      </c>
      <c r="D1290">
        <v>124246</v>
      </c>
      <c r="E1290">
        <v>595.5</v>
      </c>
      <c r="F1290" s="1">
        <v>45308</v>
      </c>
      <c r="G1290" t="s">
        <v>48</v>
      </c>
      <c r="H1290" t="s">
        <v>12</v>
      </c>
    </row>
    <row r="1291" spans="1:8" x14ac:dyDescent="0.25">
      <c r="A1291" t="str">
        <f t="shared" si="24"/>
        <v>99</v>
      </c>
      <c r="B1291" t="str">
        <f>"04316"</f>
        <v>04316</v>
      </c>
      <c r="C1291" t="s">
        <v>105</v>
      </c>
      <c r="D1291">
        <v>124247</v>
      </c>
      <c r="E1291">
        <v>371.26</v>
      </c>
      <c r="F1291" s="1">
        <v>45308</v>
      </c>
      <c r="G1291" t="s">
        <v>48</v>
      </c>
      <c r="H1291" t="s">
        <v>12</v>
      </c>
    </row>
    <row r="1292" spans="1:8" x14ac:dyDescent="0.25">
      <c r="A1292" t="str">
        <f t="shared" si="24"/>
        <v>99</v>
      </c>
      <c r="B1292" t="str">
        <f>"00797"</f>
        <v>00797</v>
      </c>
      <c r="C1292" t="s">
        <v>395</v>
      </c>
      <c r="D1292">
        <v>124248</v>
      </c>
      <c r="E1292">
        <v>50</v>
      </c>
      <c r="F1292" s="1">
        <v>45308</v>
      </c>
      <c r="G1292" t="s">
        <v>48</v>
      </c>
      <c r="H1292" t="s">
        <v>12</v>
      </c>
    </row>
    <row r="1293" spans="1:8" x14ac:dyDescent="0.25">
      <c r="A1293" t="str">
        <f t="shared" si="24"/>
        <v>99</v>
      </c>
      <c r="B1293" t="str">
        <f>"05078"</f>
        <v>05078</v>
      </c>
      <c r="C1293" t="s">
        <v>279</v>
      </c>
      <c r="D1293">
        <v>124249</v>
      </c>
      <c r="E1293">
        <v>229.53</v>
      </c>
      <c r="F1293" s="1">
        <v>45308</v>
      </c>
      <c r="G1293" t="s">
        <v>48</v>
      </c>
      <c r="H1293" t="s">
        <v>12</v>
      </c>
    </row>
    <row r="1294" spans="1:8" x14ac:dyDescent="0.25">
      <c r="A1294" t="str">
        <f t="shared" si="24"/>
        <v>99</v>
      </c>
      <c r="B1294" t="str">
        <f>"05439"</f>
        <v>05439</v>
      </c>
      <c r="C1294" t="s">
        <v>375</v>
      </c>
      <c r="D1294">
        <v>124250</v>
      </c>
      <c r="E1294">
        <v>231.5</v>
      </c>
      <c r="F1294" s="1">
        <v>45308</v>
      </c>
      <c r="G1294" t="s">
        <v>48</v>
      </c>
      <c r="H1294" t="s">
        <v>12</v>
      </c>
    </row>
    <row r="1295" spans="1:8" x14ac:dyDescent="0.25">
      <c r="A1295" t="str">
        <f t="shared" si="24"/>
        <v>99</v>
      </c>
      <c r="B1295" t="str">
        <f>"04473"</f>
        <v>04473</v>
      </c>
      <c r="C1295" t="s">
        <v>107</v>
      </c>
      <c r="D1295">
        <v>124251</v>
      </c>
      <c r="E1295">
        <v>269.5</v>
      </c>
      <c r="F1295" s="1">
        <v>45308</v>
      </c>
      <c r="G1295" t="s">
        <v>48</v>
      </c>
      <c r="H1295" t="s">
        <v>12</v>
      </c>
    </row>
    <row r="1296" spans="1:8" x14ac:dyDescent="0.25">
      <c r="A1296" t="str">
        <f t="shared" si="24"/>
        <v>99</v>
      </c>
      <c r="B1296" t="str">
        <f>"00936"</f>
        <v>00936</v>
      </c>
      <c r="C1296" t="s">
        <v>186</v>
      </c>
      <c r="D1296">
        <v>124252</v>
      </c>
      <c r="E1296">
        <v>247.27</v>
      </c>
      <c r="F1296" s="1">
        <v>45308</v>
      </c>
      <c r="G1296" t="s">
        <v>48</v>
      </c>
      <c r="H1296" t="s">
        <v>12</v>
      </c>
    </row>
    <row r="1297" spans="1:8" x14ac:dyDescent="0.25">
      <c r="A1297" t="str">
        <f t="shared" si="24"/>
        <v>99</v>
      </c>
      <c r="B1297" t="str">
        <f>"04396"</f>
        <v>04396</v>
      </c>
      <c r="C1297" t="s">
        <v>396</v>
      </c>
      <c r="D1297">
        <v>124253</v>
      </c>
      <c r="E1297">
        <v>676</v>
      </c>
      <c r="F1297" s="1">
        <v>45308</v>
      </c>
      <c r="G1297" t="s">
        <v>48</v>
      </c>
      <c r="H1297" t="s">
        <v>12</v>
      </c>
    </row>
    <row r="1298" spans="1:8" x14ac:dyDescent="0.25">
      <c r="A1298" t="str">
        <f t="shared" si="24"/>
        <v>99</v>
      </c>
      <c r="B1298" t="str">
        <f>"05200"</f>
        <v>05200</v>
      </c>
      <c r="C1298" t="s">
        <v>397</v>
      </c>
      <c r="D1298">
        <v>124254</v>
      </c>
      <c r="E1298">
        <v>24.5</v>
      </c>
      <c r="F1298" s="1">
        <v>45308</v>
      </c>
      <c r="G1298" t="s">
        <v>48</v>
      </c>
      <c r="H1298" t="s">
        <v>12</v>
      </c>
    </row>
    <row r="1299" spans="1:8" x14ac:dyDescent="0.25">
      <c r="A1299" t="str">
        <f t="shared" si="24"/>
        <v>99</v>
      </c>
      <c r="B1299" t="str">
        <f>"01629"</f>
        <v>01629</v>
      </c>
      <c r="C1299" t="s">
        <v>189</v>
      </c>
      <c r="D1299">
        <v>124255</v>
      </c>
      <c r="E1299">
        <v>148.74</v>
      </c>
      <c r="F1299" s="1">
        <v>45308</v>
      </c>
      <c r="G1299" t="s">
        <v>48</v>
      </c>
      <c r="H1299" t="s">
        <v>12</v>
      </c>
    </row>
    <row r="1300" spans="1:8" x14ac:dyDescent="0.25">
      <c r="A1300" t="str">
        <f t="shared" si="24"/>
        <v>99</v>
      </c>
      <c r="B1300" t="str">
        <f>"03883"</f>
        <v>03883</v>
      </c>
      <c r="C1300" t="s">
        <v>191</v>
      </c>
      <c r="D1300">
        <v>124256</v>
      </c>
      <c r="E1300">
        <v>785.34</v>
      </c>
      <c r="F1300" s="1">
        <v>45308</v>
      </c>
      <c r="G1300" t="s">
        <v>48</v>
      </c>
      <c r="H1300" t="s">
        <v>12</v>
      </c>
    </row>
    <row r="1301" spans="1:8" x14ac:dyDescent="0.25">
      <c r="A1301" t="str">
        <f t="shared" si="24"/>
        <v>99</v>
      </c>
      <c r="B1301" t="str">
        <f>"00336"</f>
        <v>00336</v>
      </c>
      <c r="C1301" t="s">
        <v>116</v>
      </c>
      <c r="D1301">
        <v>124257</v>
      </c>
      <c r="E1301">
        <v>185.9</v>
      </c>
      <c r="F1301" s="1">
        <v>45308</v>
      </c>
      <c r="G1301" t="s">
        <v>48</v>
      </c>
      <c r="H1301" t="s">
        <v>12</v>
      </c>
    </row>
    <row r="1302" spans="1:8" x14ac:dyDescent="0.25">
      <c r="A1302" t="str">
        <f t="shared" si="24"/>
        <v>99</v>
      </c>
      <c r="B1302" t="str">
        <f>"05462"</f>
        <v>05462</v>
      </c>
      <c r="C1302" t="s">
        <v>285</v>
      </c>
      <c r="D1302">
        <v>124258</v>
      </c>
      <c r="E1302">
        <v>600</v>
      </c>
      <c r="F1302" s="1">
        <v>45308</v>
      </c>
      <c r="G1302" t="s">
        <v>48</v>
      </c>
      <c r="H1302" t="s">
        <v>12</v>
      </c>
    </row>
    <row r="1303" spans="1:8" x14ac:dyDescent="0.25">
      <c r="A1303" t="str">
        <f t="shared" si="24"/>
        <v>99</v>
      </c>
      <c r="B1303" t="str">
        <f>"05330"</f>
        <v>05330</v>
      </c>
      <c r="C1303" t="s">
        <v>118</v>
      </c>
      <c r="D1303">
        <v>124259</v>
      </c>
      <c r="E1303">
        <v>162</v>
      </c>
      <c r="F1303" s="1">
        <v>45308</v>
      </c>
      <c r="G1303" t="s">
        <v>48</v>
      </c>
      <c r="H1303" t="s">
        <v>12</v>
      </c>
    </row>
    <row r="1304" spans="1:8" x14ac:dyDescent="0.25">
      <c r="A1304" t="str">
        <f t="shared" si="24"/>
        <v>99</v>
      </c>
      <c r="B1304" t="str">
        <f>"44071"</f>
        <v>44071</v>
      </c>
      <c r="C1304" t="s">
        <v>119</v>
      </c>
      <c r="D1304">
        <v>124260</v>
      </c>
      <c r="E1304">
        <v>37.99</v>
      </c>
      <c r="F1304" s="1">
        <v>45308</v>
      </c>
      <c r="G1304" t="s">
        <v>48</v>
      </c>
      <c r="H1304" t="s">
        <v>12</v>
      </c>
    </row>
    <row r="1305" spans="1:8" x14ac:dyDescent="0.25">
      <c r="A1305" t="str">
        <f t="shared" si="24"/>
        <v>99</v>
      </c>
      <c r="B1305" t="str">
        <f>"00969"</f>
        <v>00969</v>
      </c>
      <c r="C1305" t="s">
        <v>46</v>
      </c>
      <c r="D1305">
        <v>124261</v>
      </c>
      <c r="E1305">
        <v>11828.37</v>
      </c>
      <c r="F1305" s="1">
        <v>45308</v>
      </c>
      <c r="G1305" t="s">
        <v>48</v>
      </c>
      <c r="H1305" t="s">
        <v>12</v>
      </c>
    </row>
    <row r="1306" spans="1:8" x14ac:dyDescent="0.25">
      <c r="A1306" t="str">
        <f t="shared" si="24"/>
        <v>99</v>
      </c>
      <c r="B1306" t="str">
        <f>"05048"</f>
        <v>05048</v>
      </c>
      <c r="C1306" t="s">
        <v>121</v>
      </c>
      <c r="D1306">
        <v>124262</v>
      </c>
      <c r="E1306">
        <v>375</v>
      </c>
      <c r="F1306" s="1">
        <v>45308</v>
      </c>
      <c r="G1306" t="s">
        <v>48</v>
      </c>
      <c r="H1306" t="s">
        <v>12</v>
      </c>
    </row>
    <row r="1307" spans="1:8" x14ac:dyDescent="0.25">
      <c r="A1307" t="str">
        <f t="shared" si="24"/>
        <v>99</v>
      </c>
      <c r="B1307" t="str">
        <f>"03963"</f>
        <v>03963</v>
      </c>
      <c r="C1307" t="s">
        <v>232</v>
      </c>
      <c r="D1307">
        <v>124263</v>
      </c>
      <c r="E1307">
        <v>986</v>
      </c>
      <c r="F1307" s="1">
        <v>45308</v>
      </c>
      <c r="G1307" t="s">
        <v>48</v>
      </c>
      <c r="H1307" t="s">
        <v>12</v>
      </c>
    </row>
    <row r="1308" spans="1:8" x14ac:dyDescent="0.25">
      <c r="A1308" t="str">
        <f t="shared" si="24"/>
        <v>99</v>
      </c>
      <c r="B1308" t="str">
        <f>"03868"</f>
        <v>03868</v>
      </c>
      <c r="C1308" t="s">
        <v>287</v>
      </c>
      <c r="D1308">
        <v>124264</v>
      </c>
      <c r="E1308">
        <v>762.91</v>
      </c>
      <c r="F1308" s="1">
        <v>45308</v>
      </c>
      <c r="G1308" t="s">
        <v>48</v>
      </c>
      <c r="H1308" t="s">
        <v>12</v>
      </c>
    </row>
    <row r="1309" spans="1:8" x14ac:dyDescent="0.25">
      <c r="A1309" t="str">
        <f t="shared" si="24"/>
        <v>99</v>
      </c>
      <c r="B1309" t="str">
        <f>"05232"</f>
        <v>05232</v>
      </c>
      <c r="C1309" t="s">
        <v>259</v>
      </c>
      <c r="D1309">
        <v>124265</v>
      </c>
      <c r="E1309">
        <v>217.5</v>
      </c>
      <c r="F1309" s="1">
        <v>45308</v>
      </c>
      <c r="G1309" t="s">
        <v>48</v>
      </c>
      <c r="H1309" t="s">
        <v>12</v>
      </c>
    </row>
    <row r="1310" spans="1:8" x14ac:dyDescent="0.25">
      <c r="A1310" t="str">
        <f t="shared" si="24"/>
        <v>99</v>
      </c>
      <c r="B1310" t="str">
        <f>"04314"</f>
        <v>04314</v>
      </c>
      <c r="C1310" t="s">
        <v>124</v>
      </c>
      <c r="D1310">
        <v>124266</v>
      </c>
      <c r="E1310">
        <v>6864</v>
      </c>
      <c r="F1310" s="1">
        <v>45308</v>
      </c>
      <c r="G1310" t="s">
        <v>48</v>
      </c>
      <c r="H1310" t="s">
        <v>12</v>
      </c>
    </row>
    <row r="1311" spans="1:8" x14ac:dyDescent="0.25">
      <c r="A1311" t="str">
        <f t="shared" si="24"/>
        <v>99</v>
      </c>
      <c r="B1311" t="str">
        <f>"04658"</f>
        <v>04658</v>
      </c>
      <c r="C1311" t="s">
        <v>199</v>
      </c>
      <c r="D1311">
        <v>124267</v>
      </c>
      <c r="E1311">
        <v>1234.5</v>
      </c>
      <c r="F1311" s="1">
        <v>45308</v>
      </c>
      <c r="G1311" t="s">
        <v>48</v>
      </c>
      <c r="H1311" t="s">
        <v>12</v>
      </c>
    </row>
    <row r="1312" spans="1:8" x14ac:dyDescent="0.25">
      <c r="A1312" t="str">
        <f t="shared" si="24"/>
        <v>99</v>
      </c>
      <c r="B1312" t="str">
        <f>"03195"</f>
        <v>03195</v>
      </c>
      <c r="C1312" t="s">
        <v>200</v>
      </c>
      <c r="D1312">
        <v>124268</v>
      </c>
      <c r="E1312">
        <v>13333.36</v>
      </c>
      <c r="F1312" s="1">
        <v>45308</v>
      </c>
      <c r="G1312" t="s">
        <v>48</v>
      </c>
      <c r="H1312" t="s">
        <v>12</v>
      </c>
    </row>
    <row r="1313" spans="1:8" x14ac:dyDescent="0.25">
      <c r="A1313" t="str">
        <f t="shared" si="24"/>
        <v>99</v>
      </c>
      <c r="B1313" t="str">
        <f>"00210"</f>
        <v>00210</v>
      </c>
      <c r="C1313" t="s">
        <v>398</v>
      </c>
      <c r="D1313">
        <v>124269</v>
      </c>
      <c r="E1313">
        <v>1262</v>
      </c>
      <c r="F1313" s="1">
        <v>45308</v>
      </c>
      <c r="G1313" t="s">
        <v>48</v>
      </c>
      <c r="H1313" t="s">
        <v>12</v>
      </c>
    </row>
    <row r="1314" spans="1:8" x14ac:dyDescent="0.25">
      <c r="A1314" t="str">
        <f t="shared" si="24"/>
        <v>99</v>
      </c>
      <c r="B1314" t="str">
        <f>"04418"</f>
        <v>04418</v>
      </c>
      <c r="C1314" t="s">
        <v>399</v>
      </c>
      <c r="D1314">
        <v>124270</v>
      </c>
      <c r="E1314">
        <v>2400</v>
      </c>
      <c r="F1314" s="1">
        <v>45308</v>
      </c>
      <c r="G1314" t="s">
        <v>48</v>
      </c>
      <c r="H1314" t="s">
        <v>12</v>
      </c>
    </row>
    <row r="1315" spans="1:8" x14ac:dyDescent="0.25">
      <c r="A1315" t="str">
        <f t="shared" si="24"/>
        <v>99</v>
      </c>
      <c r="B1315" t="str">
        <f>"05049"</f>
        <v>05049</v>
      </c>
      <c r="C1315" t="s">
        <v>65</v>
      </c>
      <c r="D1315">
        <v>124271</v>
      </c>
      <c r="E1315">
        <v>2044.8</v>
      </c>
      <c r="F1315" s="1">
        <v>45308</v>
      </c>
      <c r="G1315" t="s">
        <v>48</v>
      </c>
      <c r="H1315" t="s">
        <v>12</v>
      </c>
    </row>
    <row r="1316" spans="1:8" x14ac:dyDescent="0.25">
      <c r="A1316" t="str">
        <f t="shared" si="24"/>
        <v>99</v>
      </c>
      <c r="B1316" t="str">
        <f>"04206"</f>
        <v>04206</v>
      </c>
      <c r="C1316" t="s">
        <v>129</v>
      </c>
      <c r="D1316">
        <v>124272</v>
      </c>
      <c r="E1316">
        <v>2457.5</v>
      </c>
      <c r="F1316" s="1">
        <v>45308</v>
      </c>
      <c r="G1316" t="s">
        <v>48</v>
      </c>
      <c r="H1316" t="s">
        <v>12</v>
      </c>
    </row>
    <row r="1317" spans="1:8" x14ac:dyDescent="0.25">
      <c r="A1317" t="str">
        <f t="shared" si="24"/>
        <v>99</v>
      </c>
      <c r="B1317" t="str">
        <f>"03266"</f>
        <v>03266</v>
      </c>
      <c r="C1317" t="s">
        <v>337</v>
      </c>
      <c r="D1317">
        <v>124273</v>
      </c>
      <c r="E1317">
        <v>7120</v>
      </c>
      <c r="F1317" s="1">
        <v>45308</v>
      </c>
      <c r="G1317" t="s">
        <v>48</v>
      </c>
      <c r="H1317" t="s">
        <v>12</v>
      </c>
    </row>
    <row r="1318" spans="1:8" x14ac:dyDescent="0.25">
      <c r="A1318" t="str">
        <f t="shared" si="24"/>
        <v>99</v>
      </c>
      <c r="B1318" t="str">
        <f>"03262"</f>
        <v>03262</v>
      </c>
      <c r="C1318" t="s">
        <v>400</v>
      </c>
      <c r="D1318">
        <v>124274</v>
      </c>
      <c r="E1318">
        <v>3235</v>
      </c>
      <c r="F1318" s="1">
        <v>45308</v>
      </c>
      <c r="G1318" t="s">
        <v>48</v>
      </c>
      <c r="H1318" t="s">
        <v>12</v>
      </c>
    </row>
    <row r="1319" spans="1:8" x14ac:dyDescent="0.25">
      <c r="A1319" t="str">
        <f t="shared" si="24"/>
        <v>99</v>
      </c>
      <c r="B1319" t="str">
        <f>"03706"</f>
        <v>03706</v>
      </c>
      <c r="C1319" t="s">
        <v>366</v>
      </c>
      <c r="D1319">
        <v>124275</v>
      </c>
      <c r="E1319">
        <v>1954.26</v>
      </c>
      <c r="F1319" s="1">
        <v>45308</v>
      </c>
      <c r="G1319" t="s">
        <v>48</v>
      </c>
      <c r="H1319" t="s">
        <v>12</v>
      </c>
    </row>
    <row r="1320" spans="1:8" x14ac:dyDescent="0.25">
      <c r="A1320" t="str">
        <f t="shared" si="24"/>
        <v>99</v>
      </c>
      <c r="B1320" t="str">
        <f>"04904"</f>
        <v>04904</v>
      </c>
      <c r="C1320" t="s">
        <v>401</v>
      </c>
      <c r="D1320">
        <v>124276</v>
      </c>
      <c r="E1320">
        <v>4904.2</v>
      </c>
      <c r="F1320" s="1">
        <v>45308</v>
      </c>
      <c r="G1320" t="s">
        <v>48</v>
      </c>
      <c r="H1320" t="s">
        <v>12</v>
      </c>
    </row>
    <row r="1321" spans="1:8" x14ac:dyDescent="0.25">
      <c r="A1321" t="str">
        <f t="shared" si="24"/>
        <v>99</v>
      </c>
      <c r="B1321" t="str">
        <f>"04550"</f>
        <v>04550</v>
      </c>
      <c r="C1321" t="s">
        <v>250</v>
      </c>
      <c r="D1321">
        <v>124277</v>
      </c>
      <c r="E1321">
        <v>4176.09</v>
      </c>
      <c r="F1321" s="1">
        <v>45308</v>
      </c>
      <c r="G1321" t="s">
        <v>48</v>
      </c>
      <c r="H1321" t="s">
        <v>12</v>
      </c>
    </row>
    <row r="1322" spans="1:8" x14ac:dyDescent="0.25">
      <c r="A1322" t="str">
        <f t="shared" si="24"/>
        <v>99</v>
      </c>
      <c r="B1322" t="str">
        <f>"04331"</f>
        <v>04331</v>
      </c>
      <c r="C1322" t="s">
        <v>86</v>
      </c>
      <c r="D1322">
        <v>124278</v>
      </c>
      <c r="E1322">
        <v>2422.09</v>
      </c>
      <c r="F1322" s="1">
        <v>45308</v>
      </c>
      <c r="G1322" t="s">
        <v>48</v>
      </c>
      <c r="H1322" t="s">
        <v>12</v>
      </c>
    </row>
    <row r="1323" spans="1:8" x14ac:dyDescent="0.25">
      <c r="A1323" t="str">
        <f t="shared" si="24"/>
        <v>99</v>
      </c>
      <c r="B1323" t="str">
        <f>"04838"</f>
        <v>04838</v>
      </c>
      <c r="C1323" t="s">
        <v>215</v>
      </c>
      <c r="D1323">
        <v>124279</v>
      </c>
      <c r="E1323">
        <v>2500</v>
      </c>
      <c r="F1323" s="1">
        <v>45308</v>
      </c>
      <c r="G1323" t="s">
        <v>48</v>
      </c>
      <c r="H1323" t="s">
        <v>12</v>
      </c>
    </row>
    <row r="1324" spans="1:8" x14ac:dyDescent="0.25">
      <c r="A1324" t="str">
        <f t="shared" si="24"/>
        <v>99</v>
      </c>
      <c r="B1324" t="str">
        <f>"05480"</f>
        <v>05480</v>
      </c>
      <c r="C1324" t="s">
        <v>402</v>
      </c>
      <c r="D1324">
        <v>124280</v>
      </c>
      <c r="E1324">
        <v>1797.67</v>
      </c>
      <c r="F1324" s="1">
        <v>45308</v>
      </c>
      <c r="G1324" t="s">
        <v>48</v>
      </c>
      <c r="H1324" t="s">
        <v>12</v>
      </c>
    </row>
    <row r="1325" spans="1:8" x14ac:dyDescent="0.25">
      <c r="A1325" t="str">
        <f t="shared" si="24"/>
        <v>99</v>
      </c>
      <c r="B1325" t="str">
        <f>"03734"</f>
        <v>03734</v>
      </c>
      <c r="C1325" t="s">
        <v>177</v>
      </c>
      <c r="D1325">
        <v>124281</v>
      </c>
      <c r="E1325">
        <v>7803.21</v>
      </c>
      <c r="F1325" s="1">
        <v>45308</v>
      </c>
      <c r="G1325" t="s">
        <v>48</v>
      </c>
      <c r="H1325" t="s">
        <v>12</v>
      </c>
    </row>
    <row r="1326" spans="1:8" x14ac:dyDescent="0.25">
      <c r="A1326" t="str">
        <f t="shared" si="24"/>
        <v>99</v>
      </c>
      <c r="B1326" t="str">
        <f>"04920"</f>
        <v>04920</v>
      </c>
      <c r="C1326" t="s">
        <v>219</v>
      </c>
      <c r="D1326">
        <v>124282</v>
      </c>
      <c r="E1326">
        <v>3335.68</v>
      </c>
      <c r="F1326" s="1">
        <v>45308</v>
      </c>
      <c r="G1326" t="s">
        <v>48</v>
      </c>
      <c r="H1326" t="s">
        <v>12</v>
      </c>
    </row>
    <row r="1327" spans="1:8" x14ac:dyDescent="0.25">
      <c r="A1327" t="str">
        <f t="shared" si="24"/>
        <v>99</v>
      </c>
      <c r="B1327" t="str">
        <f>"04308"</f>
        <v>04308</v>
      </c>
      <c r="C1327" t="s">
        <v>136</v>
      </c>
      <c r="D1327">
        <v>124283</v>
      </c>
      <c r="E1327">
        <v>2978.62</v>
      </c>
      <c r="F1327" s="1">
        <v>45308</v>
      </c>
      <c r="G1327" t="s">
        <v>48</v>
      </c>
      <c r="H1327" t="s">
        <v>12</v>
      </c>
    </row>
    <row r="1328" spans="1:8" x14ac:dyDescent="0.25">
      <c r="A1328" t="str">
        <f t="shared" si="24"/>
        <v>99</v>
      </c>
      <c r="B1328" t="str">
        <f>"04923"</f>
        <v>04923</v>
      </c>
      <c r="C1328" t="s">
        <v>403</v>
      </c>
      <c r="D1328">
        <v>124284</v>
      </c>
      <c r="E1328">
        <v>3180.6</v>
      </c>
      <c r="F1328" s="1">
        <v>45308</v>
      </c>
      <c r="G1328" t="s">
        <v>48</v>
      </c>
      <c r="H1328" t="s">
        <v>12</v>
      </c>
    </row>
    <row r="1329" spans="1:8" x14ac:dyDescent="0.25">
      <c r="A1329" t="str">
        <f t="shared" si="24"/>
        <v>99</v>
      </c>
      <c r="B1329" t="str">
        <f>"03988"</f>
        <v>03988</v>
      </c>
      <c r="C1329" t="s">
        <v>137</v>
      </c>
      <c r="D1329">
        <v>124285</v>
      </c>
      <c r="E1329">
        <v>2808.58</v>
      </c>
      <c r="F1329" s="1">
        <v>45308</v>
      </c>
      <c r="G1329" t="s">
        <v>48</v>
      </c>
      <c r="H1329" t="s">
        <v>12</v>
      </c>
    </row>
    <row r="1330" spans="1:8" x14ac:dyDescent="0.25">
      <c r="A1330" t="str">
        <f t="shared" si="24"/>
        <v>99</v>
      </c>
      <c r="B1330" t="str">
        <f>"05475"</f>
        <v>05475</v>
      </c>
      <c r="C1330" t="s">
        <v>404</v>
      </c>
      <c r="D1330">
        <v>124286</v>
      </c>
      <c r="E1330">
        <v>3135</v>
      </c>
      <c r="F1330" s="1">
        <v>45308</v>
      </c>
      <c r="G1330" t="s">
        <v>48</v>
      </c>
      <c r="H1330" t="s">
        <v>12</v>
      </c>
    </row>
    <row r="1331" spans="1:8" x14ac:dyDescent="0.25">
      <c r="A1331" t="str">
        <f t="shared" si="24"/>
        <v>99</v>
      </c>
      <c r="B1331" t="str">
        <f>"05470"</f>
        <v>05470</v>
      </c>
      <c r="C1331" t="s">
        <v>405</v>
      </c>
      <c r="D1331">
        <v>124287</v>
      </c>
      <c r="E1331">
        <v>2880</v>
      </c>
      <c r="F1331" s="1">
        <v>45308</v>
      </c>
      <c r="G1331" t="s">
        <v>48</v>
      </c>
      <c r="H1331" t="s">
        <v>12</v>
      </c>
    </row>
    <row r="1332" spans="1:8" x14ac:dyDescent="0.25">
      <c r="A1332" t="str">
        <f t="shared" si="24"/>
        <v>99</v>
      </c>
      <c r="B1332" t="str">
        <f>"04433"</f>
        <v>04433</v>
      </c>
      <c r="C1332" t="s">
        <v>144</v>
      </c>
      <c r="D1332">
        <v>124288</v>
      </c>
      <c r="E1332">
        <v>2403.75</v>
      </c>
      <c r="F1332" s="1">
        <v>45308</v>
      </c>
      <c r="G1332" t="s">
        <v>48</v>
      </c>
      <c r="H1332" t="s">
        <v>12</v>
      </c>
    </row>
    <row r="1333" spans="1:8" x14ac:dyDescent="0.25">
      <c r="A1333" t="str">
        <f t="shared" si="24"/>
        <v>99</v>
      </c>
      <c r="B1333" t="str">
        <f>"04977"</f>
        <v>04977</v>
      </c>
      <c r="C1333" t="s">
        <v>111</v>
      </c>
      <c r="D1333">
        <v>124289</v>
      </c>
      <c r="E1333">
        <v>2825</v>
      </c>
      <c r="F1333" s="1">
        <v>45308</v>
      </c>
      <c r="G1333" t="s">
        <v>48</v>
      </c>
      <c r="H1333" t="s">
        <v>12</v>
      </c>
    </row>
    <row r="1334" spans="1:8" x14ac:dyDescent="0.25">
      <c r="A1334" t="str">
        <f t="shared" si="24"/>
        <v>99</v>
      </c>
      <c r="B1334" t="str">
        <f>"03687"</f>
        <v>03687</v>
      </c>
      <c r="C1334" t="s">
        <v>227</v>
      </c>
      <c r="D1334">
        <v>124290</v>
      </c>
      <c r="E1334">
        <v>2520</v>
      </c>
      <c r="F1334" s="1">
        <v>45308</v>
      </c>
      <c r="G1334" t="s">
        <v>48</v>
      </c>
      <c r="H1334" t="s">
        <v>12</v>
      </c>
    </row>
    <row r="1335" spans="1:8" x14ac:dyDescent="0.25">
      <c r="A1335" t="str">
        <f t="shared" si="24"/>
        <v>99</v>
      </c>
      <c r="B1335" t="str">
        <f>"05450"</f>
        <v>05450</v>
      </c>
      <c r="C1335" t="s">
        <v>406</v>
      </c>
      <c r="D1335">
        <v>124291</v>
      </c>
      <c r="E1335">
        <v>35328.58</v>
      </c>
      <c r="F1335" s="1">
        <v>45308</v>
      </c>
      <c r="G1335" t="s">
        <v>48</v>
      </c>
      <c r="H1335" t="s">
        <v>12</v>
      </c>
    </row>
    <row r="1336" spans="1:8" x14ac:dyDescent="0.25">
      <c r="A1336" t="str">
        <f t="shared" si="24"/>
        <v>99</v>
      </c>
      <c r="B1336" t="str">
        <f>"05123"</f>
        <v>05123</v>
      </c>
      <c r="C1336" t="s">
        <v>230</v>
      </c>
      <c r="D1336">
        <v>124292</v>
      </c>
      <c r="E1336">
        <v>1052.77</v>
      </c>
      <c r="F1336" s="1">
        <v>45308</v>
      </c>
      <c r="G1336" t="s">
        <v>48</v>
      </c>
      <c r="H1336" t="s">
        <v>12</v>
      </c>
    </row>
    <row r="1337" spans="1:8" x14ac:dyDescent="0.25">
      <c r="A1337" t="str">
        <f t="shared" si="24"/>
        <v>99</v>
      </c>
      <c r="B1337" t="str">
        <f>"02464"</f>
        <v>02464</v>
      </c>
      <c r="C1337" t="s">
        <v>331</v>
      </c>
      <c r="D1337">
        <v>124293</v>
      </c>
      <c r="E1337">
        <v>1408.94</v>
      </c>
      <c r="F1337" s="1">
        <v>45308</v>
      </c>
      <c r="G1337" t="s">
        <v>48</v>
      </c>
      <c r="H1337" t="s">
        <v>12</v>
      </c>
    </row>
    <row r="1338" spans="1:8" x14ac:dyDescent="0.25">
      <c r="A1338" t="str">
        <f t="shared" si="24"/>
        <v>99</v>
      </c>
      <c r="B1338" t="str">
        <f>"04037"</f>
        <v>04037</v>
      </c>
      <c r="C1338" t="s">
        <v>150</v>
      </c>
      <c r="D1338">
        <v>124295</v>
      </c>
      <c r="E1338">
        <v>753.8</v>
      </c>
      <c r="F1338" s="1">
        <v>45323</v>
      </c>
      <c r="G1338" t="s">
        <v>48</v>
      </c>
      <c r="H1338" t="s">
        <v>12</v>
      </c>
    </row>
    <row r="1339" spans="1:8" x14ac:dyDescent="0.25">
      <c r="A1339" t="str">
        <f t="shared" si="24"/>
        <v>99</v>
      </c>
      <c r="B1339" t="str">
        <f>"03730"</f>
        <v>03730</v>
      </c>
      <c r="C1339" t="s">
        <v>47</v>
      </c>
      <c r="D1339">
        <v>124296</v>
      </c>
      <c r="E1339">
        <v>400</v>
      </c>
      <c r="F1339" s="1">
        <v>45323</v>
      </c>
      <c r="G1339" t="s">
        <v>48</v>
      </c>
      <c r="H1339" t="s">
        <v>12</v>
      </c>
    </row>
    <row r="1340" spans="1:8" x14ac:dyDescent="0.25">
      <c r="A1340" t="str">
        <f t="shared" si="24"/>
        <v>99</v>
      </c>
      <c r="B1340" t="str">
        <f>"04921"</f>
        <v>04921</v>
      </c>
      <c r="C1340" t="s">
        <v>151</v>
      </c>
      <c r="D1340">
        <v>124297</v>
      </c>
      <c r="E1340">
        <v>3177.73</v>
      </c>
      <c r="F1340" s="1">
        <v>45323</v>
      </c>
      <c r="G1340" t="s">
        <v>48</v>
      </c>
      <c r="H1340" t="s">
        <v>12</v>
      </c>
    </row>
    <row r="1341" spans="1:8" x14ac:dyDescent="0.25">
      <c r="A1341" t="str">
        <f t="shared" si="24"/>
        <v>99</v>
      </c>
      <c r="B1341" t="str">
        <f>"05051"</f>
        <v>05051</v>
      </c>
      <c r="C1341" t="s">
        <v>289</v>
      </c>
      <c r="D1341">
        <v>124298</v>
      </c>
      <c r="E1341">
        <v>635</v>
      </c>
      <c r="F1341" s="1">
        <v>45323</v>
      </c>
      <c r="G1341" t="s">
        <v>48</v>
      </c>
      <c r="H1341" t="s">
        <v>12</v>
      </c>
    </row>
    <row r="1342" spans="1:8" x14ac:dyDescent="0.25">
      <c r="A1342" t="str">
        <f t="shared" si="24"/>
        <v>99</v>
      </c>
      <c r="B1342" t="str">
        <f>"04555"</f>
        <v>04555</v>
      </c>
      <c r="C1342" t="s">
        <v>49</v>
      </c>
      <c r="D1342">
        <v>124299</v>
      </c>
      <c r="E1342">
        <v>97.06</v>
      </c>
      <c r="F1342" s="1">
        <v>45323</v>
      </c>
      <c r="G1342" t="s">
        <v>48</v>
      </c>
      <c r="H1342" t="s">
        <v>12</v>
      </c>
    </row>
    <row r="1343" spans="1:8" x14ac:dyDescent="0.25">
      <c r="A1343" t="str">
        <f t="shared" si="24"/>
        <v>99</v>
      </c>
      <c r="B1343" t="str">
        <f>"05398"</f>
        <v>05398</v>
      </c>
      <c r="C1343" t="s">
        <v>50</v>
      </c>
      <c r="D1343">
        <v>124300</v>
      </c>
      <c r="E1343">
        <v>213.99</v>
      </c>
      <c r="F1343" s="1">
        <v>45323</v>
      </c>
      <c r="G1343" t="s">
        <v>48</v>
      </c>
      <c r="H1343" t="s">
        <v>12</v>
      </c>
    </row>
    <row r="1344" spans="1:8" x14ac:dyDescent="0.25">
      <c r="A1344" t="str">
        <f t="shared" si="24"/>
        <v>99</v>
      </c>
      <c r="B1344" t="str">
        <f>"04719"</f>
        <v>04719</v>
      </c>
      <c r="C1344" t="s">
        <v>52</v>
      </c>
      <c r="D1344">
        <v>124301</v>
      </c>
      <c r="E1344">
        <v>563.79999999999995</v>
      </c>
      <c r="F1344" s="1">
        <v>45323</v>
      </c>
      <c r="G1344" t="s">
        <v>48</v>
      </c>
      <c r="H1344" t="s">
        <v>12</v>
      </c>
    </row>
    <row r="1345" spans="1:8" x14ac:dyDescent="0.25">
      <c r="A1345" t="str">
        <f t="shared" si="24"/>
        <v>99</v>
      </c>
      <c r="B1345" t="str">
        <f>"05071"</f>
        <v>05071</v>
      </c>
      <c r="C1345" t="s">
        <v>52</v>
      </c>
      <c r="D1345">
        <v>124302</v>
      </c>
      <c r="E1345">
        <v>3915.76</v>
      </c>
      <c r="F1345" s="1">
        <v>45323</v>
      </c>
      <c r="G1345" t="s">
        <v>48</v>
      </c>
      <c r="H1345" t="s">
        <v>12</v>
      </c>
    </row>
    <row r="1346" spans="1:8" x14ac:dyDescent="0.25">
      <c r="A1346" t="str">
        <f t="shared" ref="A1346:A1409" si="25">"99"</f>
        <v>99</v>
      </c>
      <c r="B1346" t="str">
        <f>"05072"</f>
        <v>05072</v>
      </c>
      <c r="C1346" t="s">
        <v>52</v>
      </c>
      <c r="D1346">
        <v>124303</v>
      </c>
      <c r="E1346">
        <v>722.58</v>
      </c>
      <c r="F1346" s="1">
        <v>45323</v>
      </c>
      <c r="G1346" t="s">
        <v>48</v>
      </c>
      <c r="H1346" t="s">
        <v>12</v>
      </c>
    </row>
    <row r="1347" spans="1:8" x14ac:dyDescent="0.25">
      <c r="A1347" t="str">
        <f t="shared" si="25"/>
        <v>99</v>
      </c>
      <c r="B1347" t="str">
        <f>"05377"</f>
        <v>05377</v>
      </c>
      <c r="C1347" t="s">
        <v>407</v>
      </c>
      <c r="D1347">
        <v>124304</v>
      </c>
      <c r="E1347">
        <v>227.7</v>
      </c>
      <c r="F1347" s="1">
        <v>45323</v>
      </c>
      <c r="G1347" t="s">
        <v>48</v>
      </c>
      <c r="H1347" t="s">
        <v>12</v>
      </c>
    </row>
    <row r="1348" spans="1:8" x14ac:dyDescent="0.25">
      <c r="A1348" t="str">
        <f t="shared" si="25"/>
        <v>99</v>
      </c>
      <c r="B1348" t="str">
        <f>"02299"</f>
        <v>02299</v>
      </c>
      <c r="C1348" t="s">
        <v>126</v>
      </c>
      <c r="D1348">
        <v>124305</v>
      </c>
      <c r="E1348">
        <v>581.37</v>
      </c>
      <c r="F1348" s="1">
        <v>45323</v>
      </c>
      <c r="G1348" t="s">
        <v>48</v>
      </c>
      <c r="H1348" t="s">
        <v>12</v>
      </c>
    </row>
    <row r="1349" spans="1:8" x14ac:dyDescent="0.25">
      <c r="A1349" t="str">
        <f t="shared" si="25"/>
        <v>99</v>
      </c>
      <c r="B1349" t="str">
        <f>"00115"</f>
        <v>00115</v>
      </c>
      <c r="C1349" t="s">
        <v>262</v>
      </c>
      <c r="D1349">
        <v>124306</v>
      </c>
      <c r="E1349">
        <v>599.4</v>
      </c>
      <c r="F1349" s="1">
        <v>45323</v>
      </c>
      <c r="G1349" t="s">
        <v>48</v>
      </c>
      <c r="H1349" t="s">
        <v>12</v>
      </c>
    </row>
    <row r="1350" spans="1:8" x14ac:dyDescent="0.25">
      <c r="A1350" t="str">
        <f t="shared" si="25"/>
        <v>99</v>
      </c>
      <c r="B1350" t="str">
        <f>"03541"</f>
        <v>03541</v>
      </c>
      <c r="C1350" t="s">
        <v>57</v>
      </c>
      <c r="D1350">
        <v>124307</v>
      </c>
      <c r="E1350">
        <v>240.4</v>
      </c>
      <c r="F1350" s="1">
        <v>45323</v>
      </c>
      <c r="G1350" t="s">
        <v>48</v>
      </c>
      <c r="H1350" t="s">
        <v>12</v>
      </c>
    </row>
    <row r="1351" spans="1:8" x14ac:dyDescent="0.25">
      <c r="A1351" t="str">
        <f t="shared" si="25"/>
        <v>99</v>
      </c>
      <c r="B1351" t="str">
        <f>"04388"</f>
        <v>04388</v>
      </c>
      <c r="C1351" t="s">
        <v>58</v>
      </c>
      <c r="D1351">
        <v>124308</v>
      </c>
      <c r="E1351">
        <v>1458.14</v>
      </c>
      <c r="F1351" s="1">
        <v>45323</v>
      </c>
      <c r="G1351" t="s">
        <v>48</v>
      </c>
      <c r="H1351" t="s">
        <v>12</v>
      </c>
    </row>
    <row r="1352" spans="1:8" x14ac:dyDescent="0.25">
      <c r="A1352" t="str">
        <f t="shared" si="25"/>
        <v>99</v>
      </c>
      <c r="B1352" t="str">
        <f>"05024"</f>
        <v>05024</v>
      </c>
      <c r="C1352" t="s">
        <v>201</v>
      </c>
      <c r="D1352">
        <v>124309</v>
      </c>
      <c r="E1352">
        <v>63.66</v>
      </c>
      <c r="F1352" s="1">
        <v>45323</v>
      </c>
      <c r="G1352" t="s">
        <v>48</v>
      </c>
      <c r="H1352" t="s">
        <v>12</v>
      </c>
    </row>
    <row r="1353" spans="1:8" x14ac:dyDescent="0.25">
      <c r="A1353" t="str">
        <f t="shared" si="25"/>
        <v>99</v>
      </c>
      <c r="B1353" t="str">
        <f>"00340"</f>
        <v>00340</v>
      </c>
      <c r="C1353" t="s">
        <v>61</v>
      </c>
      <c r="D1353">
        <v>124310</v>
      </c>
      <c r="E1353">
        <v>89328.95</v>
      </c>
      <c r="F1353" s="1">
        <v>45323</v>
      </c>
      <c r="G1353" t="s">
        <v>48</v>
      </c>
      <c r="H1353" t="s">
        <v>12</v>
      </c>
    </row>
    <row r="1354" spans="1:8" x14ac:dyDescent="0.25">
      <c r="A1354" t="str">
        <f t="shared" si="25"/>
        <v>99</v>
      </c>
      <c r="B1354" t="str">
        <f>"01506"</f>
        <v>01506</v>
      </c>
      <c r="C1354" t="s">
        <v>64</v>
      </c>
      <c r="D1354">
        <v>124311</v>
      </c>
      <c r="E1354">
        <v>180</v>
      </c>
      <c r="F1354" s="1">
        <v>45323</v>
      </c>
      <c r="G1354" t="s">
        <v>48</v>
      </c>
      <c r="H1354" t="s">
        <v>12</v>
      </c>
    </row>
    <row r="1355" spans="1:8" x14ac:dyDescent="0.25">
      <c r="A1355" t="str">
        <f t="shared" si="25"/>
        <v>99</v>
      </c>
      <c r="B1355" t="str">
        <f>"04656"</f>
        <v>04656</v>
      </c>
      <c r="C1355" t="s">
        <v>408</v>
      </c>
      <c r="D1355">
        <v>124312</v>
      </c>
      <c r="E1355">
        <v>960</v>
      </c>
      <c r="F1355" s="1">
        <v>45323</v>
      </c>
      <c r="G1355" t="s">
        <v>48</v>
      </c>
      <c r="H1355" t="s">
        <v>12</v>
      </c>
    </row>
    <row r="1356" spans="1:8" x14ac:dyDescent="0.25">
      <c r="A1356" t="str">
        <f t="shared" si="25"/>
        <v>99</v>
      </c>
      <c r="B1356" t="str">
        <f>"02030"</f>
        <v>02030</v>
      </c>
      <c r="C1356" t="s">
        <v>161</v>
      </c>
      <c r="D1356">
        <v>124313</v>
      </c>
      <c r="E1356">
        <v>540</v>
      </c>
      <c r="F1356" s="1">
        <v>45323</v>
      </c>
      <c r="G1356" t="s">
        <v>48</v>
      </c>
      <c r="H1356" t="s">
        <v>12</v>
      </c>
    </row>
    <row r="1357" spans="1:8" x14ac:dyDescent="0.25">
      <c r="A1357" t="str">
        <f t="shared" si="25"/>
        <v>99</v>
      </c>
      <c r="B1357" t="str">
        <f>"03647"</f>
        <v>03647</v>
      </c>
      <c r="C1357" t="s">
        <v>244</v>
      </c>
      <c r="D1357">
        <v>124314</v>
      </c>
      <c r="E1357">
        <v>480</v>
      </c>
      <c r="F1357" s="1">
        <v>45323</v>
      </c>
      <c r="G1357" t="s">
        <v>48</v>
      </c>
      <c r="H1357" t="s">
        <v>12</v>
      </c>
    </row>
    <row r="1358" spans="1:8" x14ac:dyDescent="0.25">
      <c r="A1358" t="str">
        <f t="shared" si="25"/>
        <v>99</v>
      </c>
      <c r="B1358" t="str">
        <f>"02992"</f>
        <v>02992</v>
      </c>
      <c r="C1358" t="s">
        <v>409</v>
      </c>
      <c r="D1358">
        <v>124315</v>
      </c>
      <c r="E1358">
        <v>371.72</v>
      </c>
      <c r="F1358" s="1">
        <v>45323</v>
      </c>
      <c r="G1358" t="s">
        <v>48</v>
      </c>
      <c r="H1358" t="s">
        <v>12</v>
      </c>
    </row>
    <row r="1359" spans="1:8" x14ac:dyDescent="0.25">
      <c r="A1359" t="str">
        <f t="shared" si="25"/>
        <v>99</v>
      </c>
      <c r="B1359" t="str">
        <f>"00329"</f>
        <v>00329</v>
      </c>
      <c r="C1359" t="s">
        <v>67</v>
      </c>
      <c r="D1359">
        <v>124316</v>
      </c>
      <c r="E1359">
        <v>273</v>
      </c>
      <c r="F1359" s="1">
        <v>45323</v>
      </c>
      <c r="G1359" t="s">
        <v>48</v>
      </c>
      <c r="H1359" t="s">
        <v>12</v>
      </c>
    </row>
    <row r="1360" spans="1:8" x14ac:dyDescent="0.25">
      <c r="A1360" t="str">
        <f t="shared" si="25"/>
        <v>99</v>
      </c>
      <c r="B1360" t="str">
        <f>"00364"</f>
        <v>00364</v>
      </c>
      <c r="C1360" t="s">
        <v>165</v>
      </c>
      <c r="D1360">
        <v>124317</v>
      </c>
      <c r="E1360">
        <v>487.05</v>
      </c>
      <c r="F1360" s="1">
        <v>45323</v>
      </c>
      <c r="G1360" t="s">
        <v>48</v>
      </c>
      <c r="H1360" t="s">
        <v>12</v>
      </c>
    </row>
    <row r="1361" spans="1:8" x14ac:dyDescent="0.25">
      <c r="A1361" t="str">
        <f t="shared" si="25"/>
        <v>99</v>
      </c>
      <c r="B1361" t="str">
        <f>"00391"</f>
        <v>00391</v>
      </c>
      <c r="C1361" t="s">
        <v>72</v>
      </c>
      <c r="D1361">
        <v>124318</v>
      </c>
      <c r="E1361">
        <v>25.5</v>
      </c>
      <c r="F1361" s="1">
        <v>45323</v>
      </c>
      <c r="G1361" t="s">
        <v>48</v>
      </c>
      <c r="H1361" t="s">
        <v>12</v>
      </c>
    </row>
    <row r="1362" spans="1:8" x14ac:dyDescent="0.25">
      <c r="A1362" t="str">
        <f t="shared" si="25"/>
        <v>99</v>
      </c>
      <c r="B1362" t="str">
        <f>"04994"</f>
        <v>04994</v>
      </c>
      <c r="C1362" t="s">
        <v>73</v>
      </c>
      <c r="D1362">
        <v>124319</v>
      </c>
      <c r="E1362">
        <v>124.8</v>
      </c>
      <c r="F1362" s="1">
        <v>45323</v>
      </c>
      <c r="G1362" t="s">
        <v>48</v>
      </c>
      <c r="H1362" t="s">
        <v>12</v>
      </c>
    </row>
    <row r="1363" spans="1:8" x14ac:dyDescent="0.25">
      <c r="A1363" t="str">
        <f t="shared" si="25"/>
        <v>99</v>
      </c>
      <c r="B1363" t="str">
        <f>"01877"</f>
        <v>01877</v>
      </c>
      <c r="C1363" t="s">
        <v>74</v>
      </c>
      <c r="D1363">
        <v>124320</v>
      </c>
      <c r="E1363">
        <v>181.44</v>
      </c>
      <c r="F1363" s="1">
        <v>45323</v>
      </c>
      <c r="G1363" t="s">
        <v>48</v>
      </c>
      <c r="H1363" t="s">
        <v>12</v>
      </c>
    </row>
    <row r="1364" spans="1:8" x14ac:dyDescent="0.25">
      <c r="A1364" t="str">
        <f t="shared" si="25"/>
        <v>99</v>
      </c>
      <c r="B1364" t="str">
        <f>"04895"</f>
        <v>04895</v>
      </c>
      <c r="C1364" t="s">
        <v>311</v>
      </c>
      <c r="D1364">
        <v>124321</v>
      </c>
      <c r="E1364">
        <v>1277.3900000000001</v>
      </c>
      <c r="F1364" s="1">
        <v>45323</v>
      </c>
      <c r="G1364" t="s">
        <v>48</v>
      </c>
      <c r="H1364" t="s">
        <v>12</v>
      </c>
    </row>
    <row r="1365" spans="1:8" x14ac:dyDescent="0.25">
      <c r="A1365" t="str">
        <f t="shared" si="25"/>
        <v>99</v>
      </c>
      <c r="B1365" t="str">
        <f>"04304"</f>
        <v>04304</v>
      </c>
      <c r="C1365" t="s">
        <v>76</v>
      </c>
      <c r="D1365">
        <v>124323</v>
      </c>
      <c r="E1365">
        <v>17017.439999999999</v>
      </c>
      <c r="F1365" s="1">
        <v>45323</v>
      </c>
      <c r="G1365" t="s">
        <v>48</v>
      </c>
      <c r="H1365" t="s">
        <v>12</v>
      </c>
    </row>
    <row r="1366" spans="1:8" x14ac:dyDescent="0.25">
      <c r="A1366" t="str">
        <f t="shared" si="25"/>
        <v>99</v>
      </c>
      <c r="B1366" t="str">
        <f>"05325"</f>
        <v>05325</v>
      </c>
      <c r="C1366" t="s">
        <v>172</v>
      </c>
      <c r="D1366">
        <v>124324</v>
      </c>
      <c r="E1366">
        <v>307.3</v>
      </c>
      <c r="F1366" s="1">
        <v>45323</v>
      </c>
      <c r="G1366" t="s">
        <v>48</v>
      </c>
      <c r="H1366" t="s">
        <v>12</v>
      </c>
    </row>
    <row r="1367" spans="1:8" x14ac:dyDescent="0.25">
      <c r="A1367" t="str">
        <f t="shared" si="25"/>
        <v>99</v>
      </c>
      <c r="B1367" t="str">
        <f>"00460"</f>
        <v>00460</v>
      </c>
      <c r="C1367" t="s">
        <v>211</v>
      </c>
      <c r="D1367">
        <v>124325</v>
      </c>
      <c r="E1367">
        <v>13.98</v>
      </c>
      <c r="F1367" s="1">
        <v>45323</v>
      </c>
      <c r="G1367" t="s">
        <v>48</v>
      </c>
      <c r="H1367" t="s">
        <v>12</v>
      </c>
    </row>
    <row r="1368" spans="1:8" x14ac:dyDescent="0.25">
      <c r="A1368" t="str">
        <f t="shared" si="25"/>
        <v>99</v>
      </c>
      <c r="B1368" t="str">
        <f>"01415"</f>
        <v>01415</v>
      </c>
      <c r="C1368" t="s">
        <v>81</v>
      </c>
      <c r="D1368">
        <v>124326</v>
      </c>
      <c r="E1368">
        <v>985.68</v>
      </c>
      <c r="F1368" s="1">
        <v>45323</v>
      </c>
      <c r="G1368" t="s">
        <v>48</v>
      </c>
      <c r="H1368" t="s">
        <v>12</v>
      </c>
    </row>
    <row r="1369" spans="1:8" x14ac:dyDescent="0.25">
      <c r="A1369" t="str">
        <f t="shared" si="25"/>
        <v>99</v>
      </c>
      <c r="B1369" t="str">
        <f>"05420"</f>
        <v>05420</v>
      </c>
      <c r="C1369" t="s">
        <v>410</v>
      </c>
      <c r="D1369">
        <v>124327</v>
      </c>
      <c r="E1369">
        <v>900</v>
      </c>
      <c r="F1369" s="1">
        <v>45323</v>
      </c>
      <c r="G1369" t="s">
        <v>48</v>
      </c>
      <c r="H1369" t="s">
        <v>12</v>
      </c>
    </row>
    <row r="1370" spans="1:8" x14ac:dyDescent="0.25">
      <c r="A1370" t="str">
        <f t="shared" si="25"/>
        <v>99</v>
      </c>
      <c r="B1370" t="str">
        <f>"00565"</f>
        <v>00565</v>
      </c>
      <c r="C1370" t="s">
        <v>82</v>
      </c>
      <c r="D1370">
        <v>124328</v>
      </c>
      <c r="E1370">
        <v>1422.61</v>
      </c>
      <c r="F1370" s="1">
        <v>45323</v>
      </c>
      <c r="G1370" t="s">
        <v>48</v>
      </c>
      <c r="H1370" t="s">
        <v>12</v>
      </c>
    </row>
    <row r="1371" spans="1:8" x14ac:dyDescent="0.25">
      <c r="A1371" t="str">
        <f t="shared" si="25"/>
        <v>99</v>
      </c>
      <c r="B1371" t="str">
        <f>"03089"</f>
        <v>03089</v>
      </c>
      <c r="C1371" t="s">
        <v>411</v>
      </c>
      <c r="D1371">
        <v>124332</v>
      </c>
      <c r="E1371">
        <v>335.48</v>
      </c>
      <c r="F1371" s="1">
        <v>45323</v>
      </c>
      <c r="G1371" t="s">
        <v>48</v>
      </c>
      <c r="H1371" t="s">
        <v>12</v>
      </c>
    </row>
    <row r="1372" spans="1:8" x14ac:dyDescent="0.25">
      <c r="A1372" t="str">
        <f t="shared" si="25"/>
        <v>99</v>
      </c>
      <c r="B1372" t="str">
        <f t="shared" ref="B1372:B1377" si="26">"04331"</f>
        <v>04331</v>
      </c>
      <c r="C1372" t="s">
        <v>86</v>
      </c>
      <c r="D1372">
        <v>124333</v>
      </c>
      <c r="E1372">
        <v>683.7</v>
      </c>
      <c r="F1372" s="1">
        <v>45323</v>
      </c>
      <c r="G1372" t="s">
        <v>48</v>
      </c>
      <c r="H1372" t="s">
        <v>12</v>
      </c>
    </row>
    <row r="1373" spans="1:8" x14ac:dyDescent="0.25">
      <c r="A1373" t="str">
        <f t="shared" si="25"/>
        <v>99</v>
      </c>
      <c r="B1373" t="str">
        <f t="shared" si="26"/>
        <v>04331</v>
      </c>
      <c r="C1373" t="s">
        <v>86</v>
      </c>
      <c r="D1373">
        <v>124334</v>
      </c>
      <c r="E1373">
        <v>312.7</v>
      </c>
      <c r="F1373" s="1">
        <v>45323</v>
      </c>
      <c r="G1373" t="s">
        <v>48</v>
      </c>
      <c r="H1373" t="s">
        <v>12</v>
      </c>
    </row>
    <row r="1374" spans="1:8" x14ac:dyDescent="0.25">
      <c r="A1374" t="str">
        <f t="shared" si="25"/>
        <v>99</v>
      </c>
      <c r="B1374" t="str">
        <f t="shared" si="26"/>
        <v>04331</v>
      </c>
      <c r="C1374" t="s">
        <v>86</v>
      </c>
      <c r="D1374">
        <v>124335</v>
      </c>
      <c r="E1374">
        <v>18221.47</v>
      </c>
      <c r="F1374" s="1">
        <v>45323</v>
      </c>
      <c r="G1374" t="s">
        <v>48</v>
      </c>
      <c r="H1374" t="s">
        <v>12</v>
      </c>
    </row>
    <row r="1375" spans="1:8" x14ac:dyDescent="0.25">
      <c r="A1375" t="str">
        <f t="shared" si="25"/>
        <v>99</v>
      </c>
      <c r="B1375" t="str">
        <f t="shared" si="26"/>
        <v>04331</v>
      </c>
      <c r="C1375" t="s">
        <v>86</v>
      </c>
      <c r="D1375">
        <v>124336</v>
      </c>
      <c r="E1375">
        <v>587.6</v>
      </c>
      <c r="F1375" s="1">
        <v>45323</v>
      </c>
      <c r="G1375" t="s">
        <v>48</v>
      </c>
      <c r="H1375" t="s">
        <v>12</v>
      </c>
    </row>
    <row r="1376" spans="1:8" x14ac:dyDescent="0.25">
      <c r="A1376" t="str">
        <f t="shared" si="25"/>
        <v>99</v>
      </c>
      <c r="B1376" t="str">
        <f t="shared" si="26"/>
        <v>04331</v>
      </c>
      <c r="C1376" t="s">
        <v>86</v>
      </c>
      <c r="D1376">
        <v>124337</v>
      </c>
      <c r="E1376">
        <v>25938.1</v>
      </c>
      <c r="F1376" s="1">
        <v>45323</v>
      </c>
      <c r="G1376" t="s">
        <v>48</v>
      </c>
      <c r="H1376" t="s">
        <v>12</v>
      </c>
    </row>
    <row r="1377" spans="1:8" x14ac:dyDescent="0.25">
      <c r="A1377" t="str">
        <f t="shared" si="25"/>
        <v>99</v>
      </c>
      <c r="B1377" t="str">
        <f t="shared" si="26"/>
        <v>04331</v>
      </c>
      <c r="C1377" t="s">
        <v>86</v>
      </c>
      <c r="D1377">
        <v>124338</v>
      </c>
      <c r="E1377">
        <v>28750</v>
      </c>
      <c r="F1377" s="1">
        <v>45323</v>
      </c>
      <c r="G1377" t="s">
        <v>48</v>
      </c>
      <c r="H1377" t="s">
        <v>12</v>
      </c>
    </row>
    <row r="1378" spans="1:8" x14ac:dyDescent="0.25">
      <c r="A1378" t="str">
        <f t="shared" si="25"/>
        <v>99</v>
      </c>
      <c r="B1378" t="str">
        <f>"02331"</f>
        <v>02331</v>
      </c>
      <c r="C1378" t="s">
        <v>350</v>
      </c>
      <c r="D1378">
        <v>124339</v>
      </c>
      <c r="E1378">
        <v>156.29</v>
      </c>
      <c r="F1378" s="1">
        <v>45323</v>
      </c>
      <c r="G1378" t="s">
        <v>48</v>
      </c>
      <c r="H1378" t="s">
        <v>12</v>
      </c>
    </row>
    <row r="1379" spans="1:8" x14ac:dyDescent="0.25">
      <c r="A1379" t="str">
        <f t="shared" si="25"/>
        <v>99</v>
      </c>
      <c r="B1379" t="str">
        <f>"03974"</f>
        <v>03974</v>
      </c>
      <c r="C1379" t="s">
        <v>176</v>
      </c>
      <c r="D1379">
        <v>124340</v>
      </c>
      <c r="E1379">
        <v>561.53</v>
      </c>
      <c r="F1379" s="1">
        <v>45323</v>
      </c>
      <c r="G1379" t="s">
        <v>48</v>
      </c>
      <c r="H1379" t="s">
        <v>12</v>
      </c>
    </row>
    <row r="1380" spans="1:8" x14ac:dyDescent="0.25">
      <c r="A1380" t="str">
        <f t="shared" si="25"/>
        <v>99</v>
      </c>
      <c r="B1380" t="str">
        <f>"00651"</f>
        <v>00651</v>
      </c>
      <c r="C1380" t="s">
        <v>412</v>
      </c>
      <c r="D1380">
        <v>124341</v>
      </c>
      <c r="E1380">
        <v>964</v>
      </c>
      <c r="F1380" s="1">
        <v>45323</v>
      </c>
      <c r="G1380" t="s">
        <v>48</v>
      </c>
      <c r="H1380" t="s">
        <v>12</v>
      </c>
    </row>
    <row r="1381" spans="1:8" x14ac:dyDescent="0.25">
      <c r="A1381" t="str">
        <f t="shared" si="25"/>
        <v>99</v>
      </c>
      <c r="B1381" t="str">
        <f>"02791"</f>
        <v>02791</v>
      </c>
      <c r="C1381" t="s">
        <v>214</v>
      </c>
      <c r="D1381">
        <v>124342</v>
      </c>
      <c r="E1381">
        <v>602</v>
      </c>
      <c r="F1381" s="1">
        <v>45323</v>
      </c>
      <c r="G1381" t="s">
        <v>48</v>
      </c>
      <c r="H1381" t="s">
        <v>12</v>
      </c>
    </row>
    <row r="1382" spans="1:8" x14ac:dyDescent="0.25">
      <c r="A1382" t="str">
        <f t="shared" si="25"/>
        <v>99</v>
      </c>
      <c r="B1382" t="str">
        <f>"05172"</f>
        <v>05172</v>
      </c>
      <c r="C1382" t="s">
        <v>89</v>
      </c>
      <c r="D1382">
        <v>124343</v>
      </c>
      <c r="E1382">
        <v>586.19000000000005</v>
      </c>
      <c r="F1382" s="1">
        <v>45323</v>
      </c>
      <c r="G1382" t="s">
        <v>48</v>
      </c>
      <c r="H1382" t="s">
        <v>12</v>
      </c>
    </row>
    <row r="1383" spans="1:8" x14ac:dyDescent="0.25">
      <c r="A1383" t="str">
        <f t="shared" si="25"/>
        <v>99</v>
      </c>
      <c r="B1383" t="str">
        <f>"03734"</f>
        <v>03734</v>
      </c>
      <c r="C1383" t="s">
        <v>177</v>
      </c>
      <c r="D1383">
        <v>124344</v>
      </c>
      <c r="E1383">
        <v>221.5</v>
      </c>
      <c r="F1383" s="1">
        <v>45323</v>
      </c>
      <c r="G1383" t="s">
        <v>48</v>
      </c>
      <c r="H1383" t="s">
        <v>12</v>
      </c>
    </row>
    <row r="1384" spans="1:8" x14ac:dyDescent="0.25">
      <c r="A1384" t="str">
        <f t="shared" si="25"/>
        <v>99</v>
      </c>
      <c r="B1384" t="str">
        <f>"02536"</f>
        <v>02536</v>
      </c>
      <c r="C1384" t="s">
        <v>96</v>
      </c>
      <c r="D1384">
        <v>124345</v>
      </c>
      <c r="E1384">
        <v>306.74</v>
      </c>
      <c r="F1384" s="1">
        <v>45323</v>
      </c>
      <c r="G1384" t="s">
        <v>48</v>
      </c>
      <c r="H1384" t="s">
        <v>12</v>
      </c>
    </row>
    <row r="1385" spans="1:8" x14ac:dyDescent="0.25">
      <c r="A1385" t="str">
        <f t="shared" si="25"/>
        <v>99</v>
      </c>
      <c r="B1385" t="str">
        <f>"04262"</f>
        <v>04262</v>
      </c>
      <c r="C1385" t="s">
        <v>313</v>
      </c>
      <c r="D1385">
        <v>124346</v>
      </c>
      <c r="E1385">
        <v>500</v>
      </c>
      <c r="F1385" s="1">
        <v>45323</v>
      </c>
      <c r="G1385" t="s">
        <v>48</v>
      </c>
      <c r="H1385" t="s">
        <v>12</v>
      </c>
    </row>
    <row r="1386" spans="1:8" x14ac:dyDescent="0.25">
      <c r="A1386" t="str">
        <f t="shared" si="25"/>
        <v>99</v>
      </c>
      <c r="B1386" t="str">
        <f>"00437"</f>
        <v>00437</v>
      </c>
      <c r="C1386" t="s">
        <v>99</v>
      </c>
      <c r="D1386">
        <v>124347</v>
      </c>
      <c r="E1386">
        <v>817.1</v>
      </c>
      <c r="F1386" s="1">
        <v>45323</v>
      </c>
      <c r="G1386" t="s">
        <v>48</v>
      </c>
      <c r="H1386" t="s">
        <v>12</v>
      </c>
    </row>
    <row r="1387" spans="1:8" x14ac:dyDescent="0.25">
      <c r="A1387" t="str">
        <f t="shared" si="25"/>
        <v>99</v>
      </c>
      <c r="B1387" t="str">
        <f>"00784"</f>
        <v>00784</v>
      </c>
      <c r="C1387" t="s">
        <v>100</v>
      </c>
      <c r="D1387">
        <v>124348</v>
      </c>
      <c r="E1387">
        <v>483.17</v>
      </c>
      <c r="F1387" s="1">
        <v>45323</v>
      </c>
      <c r="G1387" t="s">
        <v>48</v>
      </c>
      <c r="H1387" t="s">
        <v>12</v>
      </c>
    </row>
    <row r="1388" spans="1:8" x14ac:dyDescent="0.25">
      <c r="A1388" t="str">
        <f t="shared" si="25"/>
        <v>99</v>
      </c>
      <c r="B1388" t="str">
        <f>"03744"</f>
        <v>03744</v>
      </c>
      <c r="C1388" t="s">
        <v>413</v>
      </c>
      <c r="D1388">
        <v>124349</v>
      </c>
      <c r="E1388">
        <v>920.8</v>
      </c>
      <c r="F1388" s="1">
        <v>45323</v>
      </c>
      <c r="G1388" t="s">
        <v>48</v>
      </c>
      <c r="H1388" t="s">
        <v>12</v>
      </c>
    </row>
    <row r="1389" spans="1:8" x14ac:dyDescent="0.25">
      <c r="A1389" t="str">
        <f t="shared" si="25"/>
        <v>99</v>
      </c>
      <c r="B1389" t="str">
        <f>"00246"</f>
        <v>00246</v>
      </c>
      <c r="C1389" t="s">
        <v>102</v>
      </c>
      <c r="D1389">
        <v>124350</v>
      </c>
      <c r="E1389">
        <v>113.5</v>
      </c>
      <c r="F1389" s="1">
        <v>45323</v>
      </c>
      <c r="G1389" t="s">
        <v>48</v>
      </c>
      <c r="H1389" t="s">
        <v>12</v>
      </c>
    </row>
    <row r="1390" spans="1:8" x14ac:dyDescent="0.25">
      <c r="A1390" t="str">
        <f t="shared" si="25"/>
        <v>99</v>
      </c>
      <c r="B1390" t="str">
        <f>"05382"</f>
        <v>05382</v>
      </c>
      <c r="C1390" t="s">
        <v>103</v>
      </c>
      <c r="D1390">
        <v>124351</v>
      </c>
      <c r="E1390">
        <v>378.37</v>
      </c>
      <c r="F1390" s="1">
        <v>45323</v>
      </c>
      <c r="G1390" t="s">
        <v>48</v>
      </c>
      <c r="H1390" t="s">
        <v>12</v>
      </c>
    </row>
    <row r="1391" spans="1:8" x14ac:dyDescent="0.25">
      <c r="A1391" t="str">
        <f t="shared" si="25"/>
        <v>99</v>
      </c>
      <c r="B1391" t="str">
        <f>"04316"</f>
        <v>04316</v>
      </c>
      <c r="C1391" t="s">
        <v>105</v>
      </c>
      <c r="D1391">
        <v>124352</v>
      </c>
      <c r="E1391">
        <v>979.8</v>
      </c>
      <c r="F1391" s="1">
        <v>45323</v>
      </c>
      <c r="G1391" t="s">
        <v>48</v>
      </c>
      <c r="H1391" t="s">
        <v>12</v>
      </c>
    </row>
    <row r="1392" spans="1:8" x14ac:dyDescent="0.25">
      <c r="A1392" t="str">
        <f t="shared" si="25"/>
        <v>99</v>
      </c>
      <c r="B1392" t="str">
        <f>"00905"</f>
        <v>00905</v>
      </c>
      <c r="C1392" t="s">
        <v>280</v>
      </c>
      <c r="D1392">
        <v>124353</v>
      </c>
      <c r="E1392">
        <v>369.6</v>
      </c>
      <c r="F1392" s="1">
        <v>45323</v>
      </c>
      <c r="G1392" t="s">
        <v>48</v>
      </c>
      <c r="H1392" t="s">
        <v>12</v>
      </c>
    </row>
    <row r="1393" spans="1:8" x14ac:dyDescent="0.25">
      <c r="A1393" t="str">
        <f t="shared" si="25"/>
        <v>99</v>
      </c>
      <c r="B1393" t="str">
        <f>"1"</f>
        <v>1</v>
      </c>
      <c r="C1393" t="s">
        <v>414</v>
      </c>
      <c r="D1393">
        <v>124354</v>
      </c>
      <c r="E1393">
        <v>850</v>
      </c>
      <c r="F1393" s="1">
        <v>45323</v>
      </c>
      <c r="G1393" t="s">
        <v>48</v>
      </c>
      <c r="H1393" t="s">
        <v>12</v>
      </c>
    </row>
    <row r="1394" spans="1:8" x14ac:dyDescent="0.25">
      <c r="A1394" t="str">
        <f t="shared" si="25"/>
        <v>99</v>
      </c>
      <c r="B1394" t="str">
        <f>"04473"</f>
        <v>04473</v>
      </c>
      <c r="C1394" t="s">
        <v>107</v>
      </c>
      <c r="D1394">
        <v>124355</v>
      </c>
      <c r="E1394">
        <v>231</v>
      </c>
      <c r="F1394" s="1">
        <v>45323</v>
      </c>
      <c r="G1394" t="s">
        <v>48</v>
      </c>
      <c r="H1394" t="s">
        <v>12</v>
      </c>
    </row>
    <row r="1395" spans="1:8" x14ac:dyDescent="0.25">
      <c r="A1395" t="str">
        <f t="shared" si="25"/>
        <v>99</v>
      </c>
      <c r="B1395" t="str">
        <f>"00916"</f>
        <v>00916</v>
      </c>
      <c r="C1395" t="s">
        <v>142</v>
      </c>
      <c r="D1395">
        <v>124356</v>
      </c>
      <c r="E1395">
        <v>735</v>
      </c>
      <c r="F1395" s="1">
        <v>45323</v>
      </c>
      <c r="G1395" t="s">
        <v>48</v>
      </c>
      <c r="H1395" t="s">
        <v>12</v>
      </c>
    </row>
    <row r="1396" spans="1:8" x14ac:dyDescent="0.25">
      <c r="A1396" t="str">
        <f t="shared" si="25"/>
        <v>99</v>
      </c>
      <c r="B1396" t="str">
        <f>"1"</f>
        <v>1</v>
      </c>
      <c r="C1396" t="s">
        <v>415</v>
      </c>
      <c r="D1396">
        <v>124357</v>
      </c>
      <c r="E1396">
        <v>327</v>
      </c>
      <c r="F1396" s="1">
        <v>45323</v>
      </c>
      <c r="G1396" t="s">
        <v>48</v>
      </c>
      <c r="H1396" t="s">
        <v>12</v>
      </c>
    </row>
    <row r="1397" spans="1:8" x14ac:dyDescent="0.25">
      <c r="A1397" t="str">
        <f t="shared" si="25"/>
        <v>99</v>
      </c>
      <c r="B1397" t="str">
        <f>"03237"</f>
        <v>03237</v>
      </c>
      <c r="C1397" t="s">
        <v>188</v>
      </c>
      <c r="D1397">
        <v>124358</v>
      </c>
      <c r="E1397">
        <v>913.43</v>
      </c>
      <c r="F1397" s="1">
        <v>45323</v>
      </c>
      <c r="G1397" t="s">
        <v>48</v>
      </c>
      <c r="H1397" t="s">
        <v>12</v>
      </c>
    </row>
    <row r="1398" spans="1:8" x14ac:dyDescent="0.25">
      <c r="A1398" t="str">
        <f t="shared" si="25"/>
        <v>99</v>
      </c>
      <c r="B1398" t="str">
        <f>"01629"</f>
        <v>01629</v>
      </c>
      <c r="C1398" t="s">
        <v>189</v>
      </c>
      <c r="D1398">
        <v>124359</v>
      </c>
      <c r="E1398">
        <v>586.44000000000005</v>
      </c>
      <c r="F1398" s="1">
        <v>45323</v>
      </c>
      <c r="G1398" t="s">
        <v>48</v>
      </c>
      <c r="H1398" t="s">
        <v>12</v>
      </c>
    </row>
    <row r="1399" spans="1:8" x14ac:dyDescent="0.25">
      <c r="A1399" t="str">
        <f t="shared" si="25"/>
        <v>99</v>
      </c>
      <c r="B1399" t="str">
        <f>"03129"</f>
        <v>03129</v>
      </c>
      <c r="C1399" t="s">
        <v>113</v>
      </c>
      <c r="D1399">
        <v>124360</v>
      </c>
      <c r="E1399">
        <v>1062.31</v>
      </c>
      <c r="F1399" s="1">
        <v>45323</v>
      </c>
      <c r="G1399" t="s">
        <v>48</v>
      </c>
      <c r="H1399" t="s">
        <v>12</v>
      </c>
    </row>
    <row r="1400" spans="1:8" x14ac:dyDescent="0.25">
      <c r="A1400" t="str">
        <f t="shared" si="25"/>
        <v>99</v>
      </c>
      <c r="B1400" t="str">
        <f>"05361"</f>
        <v>05361</v>
      </c>
      <c r="C1400" t="s">
        <v>193</v>
      </c>
      <c r="D1400">
        <v>124361</v>
      </c>
      <c r="E1400">
        <v>79</v>
      </c>
      <c r="F1400" s="1">
        <v>45323</v>
      </c>
      <c r="G1400" t="s">
        <v>48</v>
      </c>
      <c r="H1400" t="s">
        <v>12</v>
      </c>
    </row>
    <row r="1401" spans="1:8" x14ac:dyDescent="0.25">
      <c r="A1401" t="str">
        <f t="shared" si="25"/>
        <v>99</v>
      </c>
      <c r="B1401" t="str">
        <f>"05421"</f>
        <v>05421</v>
      </c>
      <c r="C1401" t="s">
        <v>123</v>
      </c>
      <c r="D1401">
        <v>124362</v>
      </c>
      <c r="E1401">
        <v>163146.18</v>
      </c>
      <c r="F1401" s="1">
        <v>45323</v>
      </c>
      <c r="G1401" t="s">
        <v>48</v>
      </c>
      <c r="H1401" t="s">
        <v>12</v>
      </c>
    </row>
    <row r="1402" spans="1:8" x14ac:dyDescent="0.25">
      <c r="A1402" t="str">
        <f t="shared" si="25"/>
        <v>99</v>
      </c>
      <c r="B1402" t="str">
        <f>"05168"</f>
        <v>05168</v>
      </c>
      <c r="C1402" t="s">
        <v>128</v>
      </c>
      <c r="D1402">
        <v>124363</v>
      </c>
      <c r="E1402">
        <v>4500</v>
      </c>
      <c r="F1402" s="1">
        <v>45323</v>
      </c>
      <c r="G1402" t="s">
        <v>48</v>
      </c>
      <c r="H1402" t="s">
        <v>12</v>
      </c>
    </row>
    <row r="1403" spans="1:8" x14ac:dyDescent="0.25">
      <c r="A1403" t="str">
        <f t="shared" si="25"/>
        <v>99</v>
      </c>
      <c r="B1403" t="str">
        <f>"02675"</f>
        <v>02675</v>
      </c>
      <c r="C1403" t="s">
        <v>347</v>
      </c>
      <c r="D1403">
        <v>124364</v>
      </c>
      <c r="E1403">
        <v>1001.5</v>
      </c>
      <c r="F1403" s="1">
        <v>45323</v>
      </c>
      <c r="G1403" t="s">
        <v>48</v>
      </c>
      <c r="H1403" t="s">
        <v>12</v>
      </c>
    </row>
    <row r="1404" spans="1:8" x14ac:dyDescent="0.25">
      <c r="A1404" t="str">
        <f t="shared" si="25"/>
        <v>99</v>
      </c>
      <c r="B1404" t="str">
        <f>"02807"</f>
        <v>02807</v>
      </c>
      <c r="C1404" t="s">
        <v>66</v>
      </c>
      <c r="D1404">
        <v>124365</v>
      </c>
      <c r="E1404">
        <v>13380.76</v>
      </c>
      <c r="F1404" s="1">
        <v>45323</v>
      </c>
      <c r="G1404" t="s">
        <v>48</v>
      </c>
      <c r="H1404" t="s">
        <v>12</v>
      </c>
    </row>
    <row r="1405" spans="1:8" x14ac:dyDescent="0.25">
      <c r="A1405" t="str">
        <f t="shared" si="25"/>
        <v>99</v>
      </c>
      <c r="B1405" t="str">
        <f>"00319"</f>
        <v>00319</v>
      </c>
      <c r="C1405" t="s">
        <v>203</v>
      </c>
      <c r="D1405">
        <v>124366</v>
      </c>
      <c r="E1405">
        <v>16911</v>
      </c>
      <c r="F1405" s="1">
        <v>45323</v>
      </c>
      <c r="G1405" t="s">
        <v>48</v>
      </c>
      <c r="H1405" t="s">
        <v>12</v>
      </c>
    </row>
    <row r="1406" spans="1:8" x14ac:dyDescent="0.25">
      <c r="A1406" t="str">
        <f t="shared" si="25"/>
        <v>99</v>
      </c>
      <c r="B1406" t="str">
        <f>"01429"</f>
        <v>01429</v>
      </c>
      <c r="C1406" t="s">
        <v>416</v>
      </c>
      <c r="D1406">
        <v>124367</v>
      </c>
      <c r="E1406">
        <v>4350</v>
      </c>
      <c r="F1406" s="1">
        <v>45323</v>
      </c>
      <c r="G1406" t="s">
        <v>48</v>
      </c>
      <c r="H1406" t="s">
        <v>12</v>
      </c>
    </row>
    <row r="1407" spans="1:8" x14ac:dyDescent="0.25">
      <c r="A1407" t="str">
        <f t="shared" si="25"/>
        <v>99</v>
      </c>
      <c r="B1407" t="str">
        <f>"04608"</f>
        <v>04608</v>
      </c>
      <c r="C1407" t="s">
        <v>69</v>
      </c>
      <c r="D1407">
        <v>124368</v>
      </c>
      <c r="E1407">
        <v>3120</v>
      </c>
      <c r="F1407" s="1">
        <v>45323</v>
      </c>
      <c r="G1407" t="s">
        <v>48</v>
      </c>
      <c r="H1407" t="s">
        <v>12</v>
      </c>
    </row>
    <row r="1408" spans="1:8" x14ac:dyDescent="0.25">
      <c r="A1408" t="str">
        <f t="shared" si="25"/>
        <v>99</v>
      </c>
      <c r="B1408" t="str">
        <f>"05066"</f>
        <v>05066</v>
      </c>
      <c r="C1408" t="s">
        <v>417</v>
      </c>
      <c r="D1408">
        <v>124369</v>
      </c>
      <c r="E1408">
        <v>34610</v>
      </c>
      <c r="F1408" s="1">
        <v>45323</v>
      </c>
      <c r="G1408" t="s">
        <v>48</v>
      </c>
      <c r="H1408" t="s">
        <v>12</v>
      </c>
    </row>
    <row r="1409" spans="1:8" x14ac:dyDescent="0.25">
      <c r="A1409" t="str">
        <f t="shared" si="25"/>
        <v>99</v>
      </c>
      <c r="B1409" t="str">
        <f>"02361"</f>
        <v>02361</v>
      </c>
      <c r="C1409" t="s">
        <v>418</v>
      </c>
      <c r="D1409">
        <v>124370</v>
      </c>
      <c r="E1409">
        <v>7055.52</v>
      </c>
      <c r="F1409" s="1">
        <v>45323</v>
      </c>
      <c r="G1409" t="s">
        <v>48</v>
      </c>
      <c r="H1409" t="s">
        <v>12</v>
      </c>
    </row>
    <row r="1410" spans="1:8" x14ac:dyDescent="0.25">
      <c r="A1410" t="str">
        <f t="shared" ref="A1410:A1473" si="27">"99"</f>
        <v>99</v>
      </c>
      <c r="B1410" t="str">
        <f>"05344"</f>
        <v>05344</v>
      </c>
      <c r="C1410" t="s">
        <v>419</v>
      </c>
      <c r="D1410">
        <v>124371</v>
      </c>
      <c r="E1410">
        <v>5631.23</v>
      </c>
      <c r="F1410" s="1">
        <v>45323</v>
      </c>
      <c r="G1410" t="s">
        <v>48</v>
      </c>
      <c r="H1410" t="s">
        <v>12</v>
      </c>
    </row>
    <row r="1411" spans="1:8" x14ac:dyDescent="0.25">
      <c r="A1411" t="str">
        <f t="shared" si="27"/>
        <v>99</v>
      </c>
      <c r="B1411" t="str">
        <f>"05300"</f>
        <v>05300</v>
      </c>
      <c r="C1411" t="s">
        <v>420</v>
      </c>
      <c r="D1411">
        <v>124372</v>
      </c>
      <c r="E1411">
        <v>2214.8000000000002</v>
      </c>
      <c r="F1411" s="1">
        <v>45323</v>
      </c>
      <c r="G1411" t="s">
        <v>48</v>
      </c>
      <c r="H1411" t="s">
        <v>12</v>
      </c>
    </row>
    <row r="1412" spans="1:8" x14ac:dyDescent="0.25">
      <c r="A1412" t="str">
        <f t="shared" si="27"/>
        <v>99</v>
      </c>
      <c r="B1412" t="str">
        <f>"05408"</f>
        <v>05408</v>
      </c>
      <c r="C1412" t="s">
        <v>421</v>
      </c>
      <c r="D1412">
        <v>124373</v>
      </c>
      <c r="E1412">
        <v>7093.55</v>
      </c>
      <c r="F1412" s="1">
        <v>45323</v>
      </c>
      <c r="G1412" t="s">
        <v>48</v>
      </c>
      <c r="H1412" t="s">
        <v>12</v>
      </c>
    </row>
    <row r="1413" spans="1:8" x14ac:dyDescent="0.25">
      <c r="A1413" t="str">
        <f t="shared" si="27"/>
        <v>99</v>
      </c>
      <c r="B1413" t="str">
        <f>"03706"</f>
        <v>03706</v>
      </c>
      <c r="C1413" t="s">
        <v>366</v>
      </c>
      <c r="D1413">
        <v>124374</v>
      </c>
      <c r="E1413">
        <v>1551</v>
      </c>
      <c r="F1413" s="1">
        <v>45323</v>
      </c>
      <c r="G1413" t="s">
        <v>48</v>
      </c>
      <c r="H1413" t="s">
        <v>12</v>
      </c>
    </row>
    <row r="1414" spans="1:8" x14ac:dyDescent="0.25">
      <c r="A1414" t="str">
        <f t="shared" si="27"/>
        <v>99</v>
      </c>
      <c r="B1414" t="str">
        <f>"04692"</f>
        <v>04692</v>
      </c>
      <c r="C1414" t="s">
        <v>422</v>
      </c>
      <c r="D1414">
        <v>124375</v>
      </c>
      <c r="E1414">
        <v>9876</v>
      </c>
      <c r="F1414" s="1">
        <v>45323</v>
      </c>
      <c r="G1414" t="s">
        <v>48</v>
      </c>
      <c r="H1414" t="s">
        <v>12</v>
      </c>
    </row>
    <row r="1415" spans="1:8" x14ac:dyDescent="0.25">
      <c r="A1415" t="str">
        <f t="shared" si="27"/>
        <v>99</v>
      </c>
      <c r="B1415" t="str">
        <f>"05489"</f>
        <v>05489</v>
      </c>
      <c r="C1415" t="s">
        <v>423</v>
      </c>
      <c r="D1415">
        <v>124376</v>
      </c>
      <c r="E1415">
        <v>1106</v>
      </c>
      <c r="F1415" s="1">
        <v>45323</v>
      </c>
      <c r="G1415" t="s">
        <v>48</v>
      </c>
      <c r="H1415" t="s">
        <v>12</v>
      </c>
    </row>
    <row r="1416" spans="1:8" x14ac:dyDescent="0.25">
      <c r="A1416" t="str">
        <f t="shared" si="27"/>
        <v>99</v>
      </c>
      <c r="B1416" t="str">
        <f>"04331"</f>
        <v>04331</v>
      </c>
      <c r="C1416" t="s">
        <v>86</v>
      </c>
      <c r="D1416">
        <v>124377</v>
      </c>
      <c r="E1416">
        <v>4600</v>
      </c>
      <c r="F1416" s="1">
        <v>45323</v>
      </c>
      <c r="G1416" t="s">
        <v>48</v>
      </c>
      <c r="H1416" t="s">
        <v>12</v>
      </c>
    </row>
    <row r="1417" spans="1:8" x14ac:dyDescent="0.25">
      <c r="A1417" t="str">
        <f t="shared" si="27"/>
        <v>99</v>
      </c>
      <c r="B1417" t="str">
        <f>"04331"</f>
        <v>04331</v>
      </c>
      <c r="C1417" t="s">
        <v>86</v>
      </c>
      <c r="D1417">
        <v>124378</v>
      </c>
      <c r="E1417">
        <v>1400</v>
      </c>
      <c r="F1417" s="1">
        <v>45323</v>
      </c>
      <c r="G1417" t="s">
        <v>48</v>
      </c>
      <c r="H1417" t="s">
        <v>12</v>
      </c>
    </row>
    <row r="1418" spans="1:8" x14ac:dyDescent="0.25">
      <c r="A1418" t="str">
        <f t="shared" si="27"/>
        <v>99</v>
      </c>
      <c r="B1418" t="str">
        <f>"04331"</f>
        <v>04331</v>
      </c>
      <c r="C1418" t="s">
        <v>86</v>
      </c>
      <c r="D1418">
        <v>124379</v>
      </c>
      <c r="E1418">
        <v>1234.28</v>
      </c>
      <c r="F1418" s="1">
        <v>45323</v>
      </c>
      <c r="G1418" t="s">
        <v>48</v>
      </c>
      <c r="H1418" t="s">
        <v>12</v>
      </c>
    </row>
    <row r="1419" spans="1:8" x14ac:dyDescent="0.25">
      <c r="A1419" t="str">
        <f t="shared" si="27"/>
        <v>99</v>
      </c>
      <c r="B1419" t="str">
        <f>"04331"</f>
        <v>04331</v>
      </c>
      <c r="C1419" t="s">
        <v>86</v>
      </c>
      <c r="D1419">
        <v>124380</v>
      </c>
      <c r="E1419">
        <v>4430</v>
      </c>
      <c r="F1419" s="1">
        <v>45323</v>
      </c>
      <c r="G1419" t="s">
        <v>48</v>
      </c>
      <c r="H1419" t="s">
        <v>12</v>
      </c>
    </row>
    <row r="1420" spans="1:8" x14ac:dyDescent="0.25">
      <c r="A1420" t="str">
        <f t="shared" si="27"/>
        <v>99</v>
      </c>
      <c r="B1420" t="str">
        <f>"04331"</f>
        <v>04331</v>
      </c>
      <c r="C1420" t="s">
        <v>86</v>
      </c>
      <c r="D1420">
        <v>124381</v>
      </c>
      <c r="E1420">
        <v>2239.25</v>
      </c>
      <c r="F1420" s="1">
        <v>45323</v>
      </c>
      <c r="G1420" t="s">
        <v>48</v>
      </c>
      <c r="H1420" t="s">
        <v>12</v>
      </c>
    </row>
    <row r="1421" spans="1:8" x14ac:dyDescent="0.25">
      <c r="A1421" t="str">
        <f t="shared" si="27"/>
        <v>99</v>
      </c>
      <c r="B1421" t="str">
        <f>"04123"</f>
        <v>04123</v>
      </c>
      <c r="C1421" t="s">
        <v>217</v>
      </c>
      <c r="D1421">
        <v>124382</v>
      </c>
      <c r="E1421">
        <v>5628</v>
      </c>
      <c r="F1421" s="1">
        <v>45323</v>
      </c>
      <c r="G1421" t="s">
        <v>48</v>
      </c>
      <c r="H1421" t="s">
        <v>12</v>
      </c>
    </row>
    <row r="1422" spans="1:8" x14ac:dyDescent="0.25">
      <c r="A1422" t="str">
        <f t="shared" si="27"/>
        <v>99</v>
      </c>
      <c r="B1422" t="str">
        <f>"04816"</f>
        <v>04816</v>
      </c>
      <c r="C1422" t="s">
        <v>134</v>
      </c>
      <c r="D1422">
        <v>124383</v>
      </c>
      <c r="E1422">
        <v>3418.13</v>
      </c>
      <c r="F1422" s="1">
        <v>45323</v>
      </c>
      <c r="G1422" t="s">
        <v>48</v>
      </c>
      <c r="H1422" t="s">
        <v>12</v>
      </c>
    </row>
    <row r="1423" spans="1:8" x14ac:dyDescent="0.25">
      <c r="A1423" t="str">
        <f t="shared" si="27"/>
        <v>99</v>
      </c>
      <c r="B1423" t="str">
        <f>"04805"</f>
        <v>04805</v>
      </c>
      <c r="C1423" t="s">
        <v>424</v>
      </c>
      <c r="D1423">
        <v>124384</v>
      </c>
      <c r="E1423">
        <v>1000</v>
      </c>
      <c r="F1423" s="1">
        <v>45323</v>
      </c>
      <c r="G1423" t="s">
        <v>48</v>
      </c>
      <c r="H1423" t="s">
        <v>12</v>
      </c>
    </row>
    <row r="1424" spans="1:8" x14ac:dyDescent="0.25">
      <c r="A1424" t="str">
        <f t="shared" si="27"/>
        <v>99</v>
      </c>
      <c r="B1424" t="str">
        <f>"04308"</f>
        <v>04308</v>
      </c>
      <c r="C1424" t="s">
        <v>136</v>
      </c>
      <c r="D1424">
        <v>124385</v>
      </c>
      <c r="E1424">
        <v>3303.62</v>
      </c>
      <c r="F1424" s="1">
        <v>45323</v>
      </c>
      <c r="G1424" t="s">
        <v>48</v>
      </c>
      <c r="H1424" t="s">
        <v>12</v>
      </c>
    </row>
    <row r="1425" spans="1:8" x14ac:dyDescent="0.25">
      <c r="A1425" t="str">
        <f t="shared" si="27"/>
        <v>99</v>
      </c>
      <c r="B1425" t="str">
        <f>"03534"</f>
        <v>03534</v>
      </c>
      <c r="C1425" t="s">
        <v>425</v>
      </c>
      <c r="D1425">
        <v>124386</v>
      </c>
      <c r="E1425">
        <v>24999.52</v>
      </c>
      <c r="F1425" s="1">
        <v>45323</v>
      </c>
      <c r="G1425" t="s">
        <v>48</v>
      </c>
      <c r="H1425" t="s">
        <v>12</v>
      </c>
    </row>
    <row r="1426" spans="1:8" x14ac:dyDescent="0.25">
      <c r="A1426" t="str">
        <f t="shared" si="27"/>
        <v>99</v>
      </c>
      <c r="B1426" t="str">
        <f>"02600"</f>
        <v>02600</v>
      </c>
      <c r="C1426" t="s">
        <v>426</v>
      </c>
      <c r="D1426">
        <v>124387</v>
      </c>
      <c r="E1426">
        <v>16424.48</v>
      </c>
      <c r="F1426" s="1">
        <v>45323</v>
      </c>
      <c r="G1426" t="s">
        <v>48</v>
      </c>
      <c r="H1426" t="s">
        <v>12</v>
      </c>
    </row>
    <row r="1427" spans="1:8" x14ac:dyDescent="0.25">
      <c r="A1427" t="str">
        <f t="shared" si="27"/>
        <v>99</v>
      </c>
      <c r="B1427" t="str">
        <f>"03691"</f>
        <v>03691</v>
      </c>
      <c r="C1427" t="s">
        <v>427</v>
      </c>
      <c r="D1427">
        <v>124388</v>
      </c>
      <c r="E1427">
        <v>1375.24</v>
      </c>
      <c r="F1427" s="1">
        <v>45323</v>
      </c>
      <c r="G1427" t="s">
        <v>48</v>
      </c>
      <c r="H1427" t="s">
        <v>12</v>
      </c>
    </row>
    <row r="1428" spans="1:8" x14ac:dyDescent="0.25">
      <c r="A1428" t="str">
        <f t="shared" si="27"/>
        <v>99</v>
      </c>
      <c r="B1428" t="str">
        <f>"04312"</f>
        <v>04312</v>
      </c>
      <c r="C1428" t="s">
        <v>428</v>
      </c>
      <c r="D1428">
        <v>124389</v>
      </c>
      <c r="E1428">
        <v>3750</v>
      </c>
      <c r="F1428" s="1">
        <v>45323</v>
      </c>
      <c r="G1428" t="s">
        <v>48</v>
      </c>
      <c r="H1428" t="s">
        <v>12</v>
      </c>
    </row>
    <row r="1429" spans="1:8" x14ac:dyDescent="0.25">
      <c r="A1429" t="str">
        <f t="shared" si="27"/>
        <v>99</v>
      </c>
      <c r="B1429" t="str">
        <f>"01244"</f>
        <v>01244</v>
      </c>
      <c r="C1429" t="s">
        <v>257</v>
      </c>
      <c r="D1429">
        <v>124390</v>
      </c>
      <c r="E1429">
        <v>10000</v>
      </c>
      <c r="F1429" s="1">
        <v>45323</v>
      </c>
      <c r="G1429" t="s">
        <v>48</v>
      </c>
      <c r="H1429" t="s">
        <v>12</v>
      </c>
    </row>
    <row r="1430" spans="1:8" x14ac:dyDescent="0.25">
      <c r="A1430" t="str">
        <f t="shared" si="27"/>
        <v>99</v>
      </c>
      <c r="B1430" t="str">
        <f>"04755"</f>
        <v>04755</v>
      </c>
      <c r="C1430" t="s">
        <v>149</v>
      </c>
      <c r="D1430">
        <v>124392</v>
      </c>
      <c r="E1430">
        <v>28</v>
      </c>
      <c r="F1430" s="1">
        <v>45336</v>
      </c>
      <c r="G1430" t="s">
        <v>48</v>
      </c>
      <c r="H1430" t="s">
        <v>12</v>
      </c>
    </row>
    <row r="1431" spans="1:8" x14ac:dyDescent="0.25">
      <c r="A1431" t="str">
        <f t="shared" si="27"/>
        <v>99</v>
      </c>
      <c r="B1431" t="str">
        <f>"03730"</f>
        <v>03730</v>
      </c>
      <c r="C1431" t="s">
        <v>47</v>
      </c>
      <c r="D1431">
        <v>124393</v>
      </c>
      <c r="E1431">
        <v>300</v>
      </c>
      <c r="F1431" s="1">
        <v>45336</v>
      </c>
      <c r="G1431" t="s">
        <v>48</v>
      </c>
      <c r="H1431" t="s">
        <v>12</v>
      </c>
    </row>
    <row r="1432" spans="1:8" x14ac:dyDescent="0.25">
      <c r="A1432" t="str">
        <f t="shared" si="27"/>
        <v>99</v>
      </c>
      <c r="B1432" t="str">
        <f>"04921"</f>
        <v>04921</v>
      </c>
      <c r="C1432" t="s">
        <v>151</v>
      </c>
      <c r="D1432">
        <v>124394</v>
      </c>
      <c r="E1432">
        <v>3218.41</v>
      </c>
      <c r="F1432" s="1">
        <v>45336</v>
      </c>
      <c r="G1432" t="s">
        <v>48</v>
      </c>
      <c r="H1432" t="s">
        <v>12</v>
      </c>
    </row>
    <row r="1433" spans="1:8" x14ac:dyDescent="0.25">
      <c r="A1433" t="str">
        <f t="shared" si="27"/>
        <v>99</v>
      </c>
      <c r="B1433" t="str">
        <f>"04925"</f>
        <v>04925</v>
      </c>
      <c r="C1433" t="s">
        <v>152</v>
      </c>
      <c r="D1433">
        <v>124395</v>
      </c>
      <c r="E1433">
        <v>1182.0999999999999</v>
      </c>
      <c r="F1433" s="1">
        <v>45336</v>
      </c>
      <c r="G1433" t="s">
        <v>48</v>
      </c>
      <c r="H1433" t="s">
        <v>12</v>
      </c>
    </row>
    <row r="1434" spans="1:8" x14ac:dyDescent="0.25">
      <c r="A1434" t="str">
        <f t="shared" si="27"/>
        <v>99</v>
      </c>
      <c r="B1434" t="str">
        <f>"02004"</f>
        <v>02004</v>
      </c>
      <c r="C1434" t="s">
        <v>51</v>
      </c>
      <c r="D1434">
        <v>124396</v>
      </c>
      <c r="E1434">
        <v>45.76</v>
      </c>
      <c r="F1434" s="1">
        <v>45336</v>
      </c>
      <c r="G1434" t="s">
        <v>48</v>
      </c>
      <c r="H1434" t="s">
        <v>12</v>
      </c>
    </row>
    <row r="1435" spans="1:8" x14ac:dyDescent="0.25">
      <c r="A1435" t="str">
        <f t="shared" si="27"/>
        <v>99</v>
      </c>
      <c r="B1435" t="str">
        <f>"04018"</f>
        <v>04018</v>
      </c>
      <c r="C1435" t="s">
        <v>52</v>
      </c>
      <c r="D1435">
        <v>124397</v>
      </c>
      <c r="E1435">
        <v>1282.45</v>
      </c>
      <c r="F1435" s="1">
        <v>45336</v>
      </c>
      <c r="G1435" t="s">
        <v>48</v>
      </c>
      <c r="H1435" t="s">
        <v>12</v>
      </c>
    </row>
    <row r="1436" spans="1:8" x14ac:dyDescent="0.25">
      <c r="A1436" t="str">
        <f t="shared" si="27"/>
        <v>99</v>
      </c>
      <c r="B1436" t="str">
        <f>"04096"</f>
        <v>04096</v>
      </c>
      <c r="C1436" t="s">
        <v>52</v>
      </c>
      <c r="D1436">
        <v>124398</v>
      </c>
      <c r="E1436">
        <v>108.16</v>
      </c>
      <c r="F1436" s="1">
        <v>45336</v>
      </c>
      <c r="G1436" t="s">
        <v>48</v>
      </c>
      <c r="H1436" t="s">
        <v>12</v>
      </c>
    </row>
    <row r="1437" spans="1:8" x14ac:dyDescent="0.25">
      <c r="A1437" t="str">
        <f t="shared" si="27"/>
        <v>99</v>
      </c>
      <c r="B1437" t="str">
        <f>"04463"</f>
        <v>04463</v>
      </c>
      <c r="C1437" t="s">
        <v>52</v>
      </c>
      <c r="D1437">
        <v>124399</v>
      </c>
      <c r="E1437">
        <v>60.3</v>
      </c>
      <c r="F1437" s="1">
        <v>45336</v>
      </c>
      <c r="G1437" t="s">
        <v>48</v>
      </c>
      <c r="H1437" t="s">
        <v>12</v>
      </c>
    </row>
    <row r="1438" spans="1:8" x14ac:dyDescent="0.25">
      <c r="A1438" t="str">
        <f t="shared" si="27"/>
        <v>99</v>
      </c>
      <c r="B1438" t="str">
        <f>"04464"</f>
        <v>04464</v>
      </c>
      <c r="C1438" t="s">
        <v>52</v>
      </c>
      <c r="D1438">
        <v>124400</v>
      </c>
      <c r="E1438">
        <v>60.3</v>
      </c>
      <c r="F1438" s="1">
        <v>45336</v>
      </c>
      <c r="G1438" t="s">
        <v>48</v>
      </c>
      <c r="H1438" t="s">
        <v>12</v>
      </c>
    </row>
    <row r="1439" spans="1:8" x14ac:dyDescent="0.25">
      <c r="A1439" t="str">
        <f t="shared" si="27"/>
        <v>99</v>
      </c>
      <c r="B1439" t="str">
        <f>"04943"</f>
        <v>04943</v>
      </c>
      <c r="C1439" t="s">
        <v>323</v>
      </c>
      <c r="D1439">
        <v>124401</v>
      </c>
      <c r="E1439">
        <v>4450.04</v>
      </c>
      <c r="F1439" s="1">
        <v>45336</v>
      </c>
      <c r="G1439" t="s">
        <v>48</v>
      </c>
      <c r="H1439" t="s">
        <v>12</v>
      </c>
    </row>
    <row r="1440" spans="1:8" x14ac:dyDescent="0.25">
      <c r="A1440" t="str">
        <f t="shared" si="27"/>
        <v>99</v>
      </c>
      <c r="B1440" t="str">
        <f>"90682"</f>
        <v>90682</v>
      </c>
      <c r="C1440" t="s">
        <v>53</v>
      </c>
      <c r="D1440">
        <v>124402</v>
      </c>
      <c r="E1440">
        <v>2493.4699999999998</v>
      </c>
      <c r="F1440" s="1">
        <v>45336</v>
      </c>
      <c r="G1440" t="s">
        <v>48</v>
      </c>
      <c r="H1440" t="s">
        <v>12</v>
      </c>
    </row>
    <row r="1441" spans="1:8" x14ac:dyDescent="0.25">
      <c r="A1441" t="str">
        <f t="shared" si="27"/>
        <v>99</v>
      </c>
      <c r="B1441" t="str">
        <f>"00654"</f>
        <v>00654</v>
      </c>
      <c r="C1441" t="s">
        <v>54</v>
      </c>
      <c r="D1441">
        <v>124403</v>
      </c>
      <c r="E1441">
        <v>6050.77</v>
      </c>
      <c r="F1441" s="1">
        <v>45336</v>
      </c>
      <c r="G1441" t="s">
        <v>48</v>
      </c>
      <c r="H1441" t="s">
        <v>12</v>
      </c>
    </row>
    <row r="1442" spans="1:8" x14ac:dyDescent="0.25">
      <c r="A1442" t="str">
        <f t="shared" si="27"/>
        <v>99</v>
      </c>
      <c r="B1442" t="str">
        <f>"1"</f>
        <v>1</v>
      </c>
      <c r="C1442" t="s">
        <v>429</v>
      </c>
      <c r="D1442">
        <v>124404</v>
      </c>
      <c r="E1442">
        <v>750</v>
      </c>
      <c r="F1442" s="1">
        <v>45336</v>
      </c>
      <c r="G1442" t="s">
        <v>48</v>
      </c>
      <c r="H1442" t="s">
        <v>12</v>
      </c>
    </row>
    <row r="1443" spans="1:8" x14ac:dyDescent="0.25">
      <c r="A1443" t="str">
        <f t="shared" si="27"/>
        <v>99</v>
      </c>
      <c r="B1443" t="str">
        <f>"05377"</f>
        <v>05377</v>
      </c>
      <c r="C1443" t="s">
        <v>407</v>
      </c>
      <c r="D1443">
        <v>124405</v>
      </c>
      <c r="E1443">
        <v>90</v>
      </c>
      <c r="F1443" s="1">
        <v>45336</v>
      </c>
      <c r="G1443" t="s">
        <v>48</v>
      </c>
      <c r="H1443" t="s">
        <v>12</v>
      </c>
    </row>
    <row r="1444" spans="1:8" x14ac:dyDescent="0.25">
      <c r="A1444" t="str">
        <f t="shared" si="27"/>
        <v>99</v>
      </c>
      <c r="B1444" t="str">
        <f>"02299"</f>
        <v>02299</v>
      </c>
      <c r="C1444" t="s">
        <v>126</v>
      </c>
      <c r="D1444">
        <v>124406</v>
      </c>
      <c r="E1444">
        <v>525</v>
      </c>
      <c r="F1444" s="1">
        <v>45336</v>
      </c>
      <c r="G1444" t="s">
        <v>48</v>
      </c>
      <c r="H1444" t="s">
        <v>12</v>
      </c>
    </row>
    <row r="1445" spans="1:8" x14ac:dyDescent="0.25">
      <c r="A1445" t="str">
        <f t="shared" si="27"/>
        <v>99</v>
      </c>
      <c r="B1445" t="str">
        <f>"00115"</f>
        <v>00115</v>
      </c>
      <c r="C1445" t="s">
        <v>262</v>
      </c>
      <c r="D1445">
        <v>124407</v>
      </c>
      <c r="E1445">
        <v>276.45</v>
      </c>
      <c r="F1445" s="1">
        <v>45336</v>
      </c>
      <c r="G1445" t="s">
        <v>48</v>
      </c>
      <c r="H1445" t="s">
        <v>12</v>
      </c>
    </row>
    <row r="1446" spans="1:8" x14ac:dyDescent="0.25">
      <c r="A1446" t="str">
        <f t="shared" si="27"/>
        <v>99</v>
      </c>
      <c r="B1446" t="str">
        <f>"05212"</f>
        <v>05212</v>
      </c>
      <c r="C1446" t="s">
        <v>430</v>
      </c>
      <c r="D1446">
        <v>124408</v>
      </c>
      <c r="E1446">
        <v>639.37</v>
      </c>
      <c r="F1446" s="1">
        <v>45336</v>
      </c>
      <c r="G1446" t="s">
        <v>48</v>
      </c>
      <c r="H1446" t="s">
        <v>12</v>
      </c>
    </row>
    <row r="1447" spans="1:8" x14ac:dyDescent="0.25">
      <c r="A1447" t="str">
        <f t="shared" si="27"/>
        <v>99</v>
      </c>
      <c r="B1447" t="str">
        <f>"03541"</f>
        <v>03541</v>
      </c>
      <c r="C1447" t="s">
        <v>57</v>
      </c>
      <c r="D1447">
        <v>124409</v>
      </c>
      <c r="E1447">
        <v>356.85</v>
      </c>
      <c r="F1447" s="1">
        <v>45336</v>
      </c>
      <c r="G1447" t="s">
        <v>48</v>
      </c>
      <c r="H1447" t="s">
        <v>12</v>
      </c>
    </row>
    <row r="1448" spans="1:8" x14ac:dyDescent="0.25">
      <c r="A1448" t="str">
        <f t="shared" si="27"/>
        <v>99</v>
      </c>
      <c r="B1448" t="str">
        <f>"05166"</f>
        <v>05166</v>
      </c>
      <c r="C1448" t="s">
        <v>156</v>
      </c>
      <c r="D1448">
        <v>124410</v>
      </c>
      <c r="E1448">
        <v>1275.06</v>
      </c>
      <c r="F1448" s="1">
        <v>45336</v>
      </c>
      <c r="G1448" t="s">
        <v>48</v>
      </c>
      <c r="H1448" t="s">
        <v>12</v>
      </c>
    </row>
    <row r="1449" spans="1:8" x14ac:dyDescent="0.25">
      <c r="A1449" t="str">
        <f t="shared" si="27"/>
        <v>99</v>
      </c>
      <c r="B1449" t="str">
        <f>"03671"</f>
        <v>03671</v>
      </c>
      <c r="C1449" t="s">
        <v>242</v>
      </c>
      <c r="D1449">
        <v>124411</v>
      </c>
      <c r="E1449">
        <v>350</v>
      </c>
      <c r="F1449" s="1">
        <v>45336</v>
      </c>
      <c r="G1449" t="s">
        <v>48</v>
      </c>
      <c r="H1449" t="s">
        <v>12</v>
      </c>
    </row>
    <row r="1450" spans="1:8" x14ac:dyDescent="0.25">
      <c r="A1450" t="str">
        <f t="shared" si="27"/>
        <v>99</v>
      </c>
      <c r="B1450" t="str">
        <f>"01596"</f>
        <v>01596</v>
      </c>
      <c r="C1450" t="s">
        <v>59</v>
      </c>
      <c r="D1450">
        <v>124412</v>
      </c>
      <c r="E1450">
        <v>180</v>
      </c>
      <c r="F1450" s="1">
        <v>45336</v>
      </c>
      <c r="G1450" t="s">
        <v>48</v>
      </c>
      <c r="H1450" t="s">
        <v>12</v>
      </c>
    </row>
    <row r="1451" spans="1:8" x14ac:dyDescent="0.25">
      <c r="A1451" t="str">
        <f t="shared" si="27"/>
        <v>99</v>
      </c>
      <c r="B1451" t="str">
        <f>"05460"</f>
        <v>05460</v>
      </c>
      <c r="C1451" t="s">
        <v>159</v>
      </c>
      <c r="D1451">
        <v>124413</v>
      </c>
      <c r="E1451">
        <v>339.73</v>
      </c>
      <c r="F1451" s="1">
        <v>45336</v>
      </c>
      <c r="G1451" t="s">
        <v>48</v>
      </c>
      <c r="H1451" t="s">
        <v>12</v>
      </c>
    </row>
    <row r="1452" spans="1:8" x14ac:dyDescent="0.25">
      <c r="A1452" t="str">
        <f t="shared" si="27"/>
        <v>99</v>
      </c>
      <c r="B1452" t="str">
        <f>"05129"</f>
        <v>05129</v>
      </c>
      <c r="C1452" t="s">
        <v>60</v>
      </c>
      <c r="D1452">
        <v>124414</v>
      </c>
      <c r="E1452">
        <v>55.16</v>
      </c>
      <c r="F1452" s="1">
        <v>45336</v>
      </c>
      <c r="G1452" t="s">
        <v>48</v>
      </c>
      <c r="H1452" t="s">
        <v>12</v>
      </c>
    </row>
    <row r="1453" spans="1:8" x14ac:dyDescent="0.25">
      <c r="A1453" t="str">
        <f t="shared" si="27"/>
        <v>99</v>
      </c>
      <c r="B1453" t="str">
        <f>"05380"</f>
        <v>05380</v>
      </c>
      <c r="C1453" t="s">
        <v>324</v>
      </c>
      <c r="D1453">
        <v>124415</v>
      </c>
      <c r="E1453">
        <v>201338.86</v>
      </c>
      <c r="F1453" s="1">
        <v>45336</v>
      </c>
      <c r="G1453" t="s">
        <v>48</v>
      </c>
      <c r="H1453" t="s">
        <v>12</v>
      </c>
    </row>
    <row r="1454" spans="1:8" x14ac:dyDescent="0.25">
      <c r="A1454" t="str">
        <f t="shared" si="27"/>
        <v>99</v>
      </c>
      <c r="B1454" t="str">
        <f>"05380"</f>
        <v>05380</v>
      </c>
      <c r="C1454" t="s">
        <v>324</v>
      </c>
      <c r="D1454">
        <v>124416</v>
      </c>
      <c r="E1454">
        <v>50696.23</v>
      </c>
      <c r="F1454" s="1">
        <v>45336</v>
      </c>
      <c r="G1454" t="s">
        <v>48</v>
      </c>
      <c r="H1454" t="s">
        <v>12</v>
      </c>
    </row>
    <row r="1455" spans="1:8" x14ac:dyDescent="0.25">
      <c r="A1455" t="str">
        <f t="shared" si="27"/>
        <v>99</v>
      </c>
      <c r="B1455" t="str">
        <f>"00305"</f>
        <v>00305</v>
      </c>
      <c r="C1455" t="s">
        <v>431</v>
      </c>
      <c r="D1455">
        <v>124417</v>
      </c>
      <c r="E1455">
        <v>590.66999999999996</v>
      </c>
      <c r="F1455" s="1">
        <v>45336</v>
      </c>
      <c r="G1455" t="s">
        <v>48</v>
      </c>
      <c r="H1455" t="s">
        <v>12</v>
      </c>
    </row>
    <row r="1456" spans="1:8" x14ac:dyDescent="0.25">
      <c r="A1456" t="str">
        <f t="shared" si="27"/>
        <v>99</v>
      </c>
      <c r="B1456" t="str">
        <f>"01429"</f>
        <v>01429</v>
      </c>
      <c r="C1456" t="s">
        <v>416</v>
      </c>
      <c r="D1456">
        <v>124418</v>
      </c>
      <c r="E1456">
        <v>132</v>
      </c>
      <c r="F1456" s="1">
        <v>45336</v>
      </c>
      <c r="G1456" t="s">
        <v>48</v>
      </c>
      <c r="H1456" t="s">
        <v>12</v>
      </c>
    </row>
    <row r="1457" spans="1:8" x14ac:dyDescent="0.25">
      <c r="A1457" t="str">
        <f t="shared" si="27"/>
        <v>99</v>
      </c>
      <c r="B1457" t="str">
        <f>"04206"</f>
        <v>04206</v>
      </c>
      <c r="C1457" t="s">
        <v>129</v>
      </c>
      <c r="D1457">
        <v>124419</v>
      </c>
      <c r="E1457">
        <v>50</v>
      </c>
      <c r="F1457" s="1">
        <v>45336</v>
      </c>
      <c r="G1457" t="s">
        <v>48</v>
      </c>
      <c r="H1457" t="s">
        <v>12</v>
      </c>
    </row>
    <row r="1458" spans="1:8" x14ac:dyDescent="0.25">
      <c r="A1458" t="str">
        <f t="shared" si="27"/>
        <v>99</v>
      </c>
      <c r="B1458" t="str">
        <f>"04549"</f>
        <v>04549</v>
      </c>
      <c r="C1458" t="s">
        <v>164</v>
      </c>
      <c r="D1458">
        <v>124420</v>
      </c>
      <c r="E1458">
        <v>7502.36</v>
      </c>
      <c r="F1458" s="1">
        <v>45336</v>
      </c>
      <c r="G1458" t="s">
        <v>48</v>
      </c>
      <c r="H1458" t="s">
        <v>12</v>
      </c>
    </row>
    <row r="1459" spans="1:8" x14ac:dyDescent="0.25">
      <c r="A1459" t="str">
        <f t="shared" si="27"/>
        <v>99</v>
      </c>
      <c r="B1459" t="str">
        <f>"04483"</f>
        <v>04483</v>
      </c>
      <c r="C1459" t="s">
        <v>267</v>
      </c>
      <c r="D1459">
        <v>124421</v>
      </c>
      <c r="E1459">
        <v>210</v>
      </c>
      <c r="F1459" s="1">
        <v>45336</v>
      </c>
      <c r="G1459" t="s">
        <v>48</v>
      </c>
      <c r="H1459" t="s">
        <v>12</v>
      </c>
    </row>
    <row r="1460" spans="1:8" x14ac:dyDescent="0.25">
      <c r="A1460" t="str">
        <f t="shared" si="27"/>
        <v>99</v>
      </c>
      <c r="B1460" t="str">
        <f>"1"</f>
        <v>1</v>
      </c>
      <c r="C1460" t="s">
        <v>432</v>
      </c>
      <c r="D1460">
        <v>124422</v>
      </c>
      <c r="E1460">
        <v>500</v>
      </c>
      <c r="F1460" s="1">
        <v>45336</v>
      </c>
      <c r="G1460" t="s">
        <v>48</v>
      </c>
      <c r="H1460" t="s">
        <v>12</v>
      </c>
    </row>
    <row r="1461" spans="1:8" x14ac:dyDescent="0.25">
      <c r="A1461" t="str">
        <f t="shared" si="27"/>
        <v>99</v>
      </c>
      <c r="B1461" t="str">
        <f>"03342"</f>
        <v>03342</v>
      </c>
      <c r="C1461" t="s">
        <v>130</v>
      </c>
      <c r="D1461">
        <v>124423</v>
      </c>
      <c r="E1461">
        <v>905.25</v>
      </c>
      <c r="F1461" s="1">
        <v>45336</v>
      </c>
      <c r="G1461" t="s">
        <v>48</v>
      </c>
      <c r="H1461" t="s">
        <v>12</v>
      </c>
    </row>
    <row r="1462" spans="1:8" x14ac:dyDescent="0.25">
      <c r="A1462" t="str">
        <f t="shared" si="27"/>
        <v>99</v>
      </c>
      <c r="B1462" t="str">
        <f>"03878"</f>
        <v>03878</v>
      </c>
      <c r="C1462" t="s">
        <v>206</v>
      </c>
      <c r="D1462">
        <v>124424</v>
      </c>
      <c r="E1462">
        <v>893.22</v>
      </c>
      <c r="F1462" s="1">
        <v>45336</v>
      </c>
      <c r="G1462" t="s">
        <v>48</v>
      </c>
      <c r="H1462" t="s">
        <v>12</v>
      </c>
    </row>
    <row r="1463" spans="1:8" x14ac:dyDescent="0.25">
      <c r="A1463" t="str">
        <f t="shared" si="27"/>
        <v>99</v>
      </c>
      <c r="B1463" t="str">
        <f>"04709"</f>
        <v>04709</v>
      </c>
      <c r="C1463" t="s">
        <v>372</v>
      </c>
      <c r="D1463">
        <v>124425</v>
      </c>
      <c r="E1463">
        <v>654.05999999999995</v>
      </c>
      <c r="F1463" s="1">
        <v>45336</v>
      </c>
      <c r="G1463" t="s">
        <v>48</v>
      </c>
      <c r="H1463" t="s">
        <v>12</v>
      </c>
    </row>
    <row r="1464" spans="1:8" x14ac:dyDescent="0.25">
      <c r="A1464" t="str">
        <f t="shared" si="27"/>
        <v>99</v>
      </c>
      <c r="B1464" t="str">
        <f>"02405"</f>
        <v>02405</v>
      </c>
      <c r="C1464" t="s">
        <v>131</v>
      </c>
      <c r="D1464">
        <v>124426</v>
      </c>
      <c r="E1464">
        <v>911.5</v>
      </c>
      <c r="F1464" s="1">
        <v>45336</v>
      </c>
      <c r="G1464" t="s">
        <v>48</v>
      </c>
      <c r="H1464" t="s">
        <v>12</v>
      </c>
    </row>
    <row r="1465" spans="1:8" x14ac:dyDescent="0.25">
      <c r="A1465" t="str">
        <f t="shared" si="27"/>
        <v>99</v>
      </c>
      <c r="B1465" t="str">
        <f>"01491"</f>
        <v>01491</v>
      </c>
      <c r="C1465" t="s">
        <v>167</v>
      </c>
      <c r="D1465">
        <v>124427</v>
      </c>
      <c r="E1465">
        <v>5564.8</v>
      </c>
      <c r="F1465" s="1">
        <v>45336</v>
      </c>
      <c r="G1465" t="s">
        <v>48</v>
      </c>
      <c r="H1465" t="s">
        <v>12</v>
      </c>
    </row>
    <row r="1466" spans="1:8" x14ac:dyDescent="0.25">
      <c r="A1466" t="str">
        <f t="shared" si="27"/>
        <v>99</v>
      </c>
      <c r="B1466" t="str">
        <f>"04994"</f>
        <v>04994</v>
      </c>
      <c r="C1466" t="s">
        <v>73</v>
      </c>
      <c r="D1466">
        <v>124428</v>
      </c>
      <c r="E1466">
        <v>83.2</v>
      </c>
      <c r="F1466" s="1">
        <v>45336</v>
      </c>
      <c r="G1466" t="s">
        <v>48</v>
      </c>
      <c r="H1466" t="s">
        <v>12</v>
      </c>
    </row>
    <row r="1467" spans="1:8" x14ac:dyDescent="0.25">
      <c r="A1467" t="str">
        <f t="shared" si="27"/>
        <v>99</v>
      </c>
      <c r="B1467" t="str">
        <f>"03746"</f>
        <v>03746</v>
      </c>
      <c r="C1467" t="s">
        <v>293</v>
      </c>
      <c r="D1467">
        <v>124429</v>
      </c>
      <c r="E1467">
        <v>68</v>
      </c>
      <c r="F1467" s="1">
        <v>45336</v>
      </c>
      <c r="G1467" t="s">
        <v>48</v>
      </c>
      <c r="H1467" t="s">
        <v>12</v>
      </c>
    </row>
    <row r="1468" spans="1:8" x14ac:dyDescent="0.25">
      <c r="A1468" t="str">
        <f t="shared" si="27"/>
        <v>99</v>
      </c>
      <c r="B1468" t="str">
        <f>"04802"</f>
        <v>04802</v>
      </c>
      <c r="C1468" t="s">
        <v>14</v>
      </c>
      <c r="D1468">
        <v>124430</v>
      </c>
      <c r="E1468">
        <v>119.6</v>
      </c>
      <c r="F1468" s="1">
        <v>45336</v>
      </c>
      <c r="G1468" t="s">
        <v>48</v>
      </c>
      <c r="H1468" t="s">
        <v>12</v>
      </c>
    </row>
    <row r="1469" spans="1:8" x14ac:dyDescent="0.25">
      <c r="A1469" t="str">
        <f t="shared" si="27"/>
        <v>99</v>
      </c>
      <c r="B1469" t="str">
        <f>"04676"</f>
        <v>04676</v>
      </c>
      <c r="C1469" t="s">
        <v>381</v>
      </c>
      <c r="D1469">
        <v>124431</v>
      </c>
      <c r="E1469">
        <v>850</v>
      </c>
      <c r="F1469" s="1">
        <v>45336</v>
      </c>
      <c r="G1469" t="s">
        <v>48</v>
      </c>
      <c r="H1469" t="s">
        <v>12</v>
      </c>
    </row>
    <row r="1470" spans="1:8" x14ac:dyDescent="0.25">
      <c r="A1470" t="str">
        <f t="shared" si="27"/>
        <v>99</v>
      </c>
      <c r="B1470" t="str">
        <f>"04895"</f>
        <v>04895</v>
      </c>
      <c r="C1470" t="s">
        <v>311</v>
      </c>
      <c r="D1470">
        <v>124432</v>
      </c>
      <c r="E1470">
        <v>2525.4</v>
      </c>
      <c r="F1470" s="1">
        <v>45336</v>
      </c>
      <c r="G1470" t="s">
        <v>48</v>
      </c>
      <c r="H1470" t="s">
        <v>12</v>
      </c>
    </row>
    <row r="1471" spans="1:8" x14ac:dyDescent="0.25">
      <c r="A1471" t="str">
        <f t="shared" si="27"/>
        <v>99</v>
      </c>
      <c r="B1471" t="str">
        <f>"03706"</f>
        <v>03706</v>
      </c>
      <c r="C1471" t="s">
        <v>366</v>
      </c>
      <c r="D1471">
        <v>124434</v>
      </c>
      <c r="E1471">
        <v>718.62</v>
      </c>
      <c r="F1471" s="1">
        <v>45336</v>
      </c>
      <c r="G1471" t="s">
        <v>48</v>
      </c>
      <c r="H1471" t="s">
        <v>12</v>
      </c>
    </row>
    <row r="1472" spans="1:8" x14ac:dyDescent="0.25">
      <c r="A1472" t="str">
        <f t="shared" si="27"/>
        <v>99</v>
      </c>
      <c r="B1472" t="str">
        <f>"00501"</f>
        <v>00501</v>
      </c>
      <c r="C1472" t="s">
        <v>78</v>
      </c>
      <c r="D1472">
        <v>124435</v>
      </c>
      <c r="E1472">
        <v>109.29</v>
      </c>
      <c r="F1472" s="1">
        <v>45336</v>
      </c>
      <c r="G1472" t="s">
        <v>48</v>
      </c>
      <c r="H1472" t="s">
        <v>12</v>
      </c>
    </row>
    <row r="1473" spans="1:8" x14ac:dyDescent="0.25">
      <c r="A1473" t="str">
        <f t="shared" si="27"/>
        <v>99</v>
      </c>
      <c r="B1473" t="str">
        <f>"05325"</f>
        <v>05325</v>
      </c>
      <c r="C1473" t="s">
        <v>172</v>
      </c>
      <c r="D1473">
        <v>124436</v>
      </c>
      <c r="E1473">
        <v>179.15</v>
      </c>
      <c r="F1473" s="1">
        <v>45336</v>
      </c>
      <c r="G1473" t="s">
        <v>48</v>
      </c>
      <c r="H1473" t="s">
        <v>12</v>
      </c>
    </row>
    <row r="1474" spans="1:8" x14ac:dyDescent="0.25">
      <c r="A1474" t="str">
        <f t="shared" ref="A1474:A1537" si="28">"99"</f>
        <v>99</v>
      </c>
      <c r="B1474" t="str">
        <f>"01415"</f>
        <v>01415</v>
      </c>
      <c r="C1474" t="s">
        <v>81</v>
      </c>
      <c r="D1474">
        <v>124437</v>
      </c>
      <c r="E1474">
        <v>257.77</v>
      </c>
      <c r="F1474" s="1">
        <v>45336</v>
      </c>
      <c r="G1474" t="s">
        <v>48</v>
      </c>
      <c r="H1474" t="s">
        <v>12</v>
      </c>
    </row>
    <row r="1475" spans="1:8" x14ac:dyDescent="0.25">
      <c r="A1475" t="str">
        <f t="shared" si="28"/>
        <v>99</v>
      </c>
      <c r="B1475" t="str">
        <f>"00565"</f>
        <v>00565</v>
      </c>
      <c r="C1475" t="s">
        <v>82</v>
      </c>
      <c r="D1475">
        <v>124438</v>
      </c>
      <c r="E1475">
        <v>1913.71</v>
      </c>
      <c r="F1475" s="1">
        <v>45336</v>
      </c>
      <c r="G1475" t="s">
        <v>48</v>
      </c>
      <c r="H1475" t="s">
        <v>12</v>
      </c>
    </row>
    <row r="1476" spans="1:8" x14ac:dyDescent="0.25">
      <c r="A1476" t="str">
        <f t="shared" si="28"/>
        <v>99</v>
      </c>
      <c r="B1476" t="str">
        <f>"03303"</f>
        <v>03303</v>
      </c>
      <c r="C1476" t="s">
        <v>433</v>
      </c>
      <c r="D1476">
        <v>124441</v>
      </c>
      <c r="E1476">
        <v>805</v>
      </c>
      <c r="F1476" s="1">
        <v>45336</v>
      </c>
      <c r="G1476" t="s">
        <v>48</v>
      </c>
      <c r="H1476" t="s">
        <v>12</v>
      </c>
    </row>
    <row r="1477" spans="1:8" x14ac:dyDescent="0.25">
      <c r="A1477" t="str">
        <f t="shared" si="28"/>
        <v>99</v>
      </c>
      <c r="B1477" t="str">
        <f>"01604"</f>
        <v>01604</v>
      </c>
      <c r="C1477" t="s">
        <v>83</v>
      </c>
      <c r="D1477">
        <v>124442</v>
      </c>
      <c r="E1477">
        <v>129.68</v>
      </c>
      <c r="F1477" s="1">
        <v>45336</v>
      </c>
      <c r="G1477" t="s">
        <v>48</v>
      </c>
      <c r="H1477" t="s">
        <v>12</v>
      </c>
    </row>
    <row r="1478" spans="1:8" x14ac:dyDescent="0.25">
      <c r="A1478" t="str">
        <f t="shared" si="28"/>
        <v>99</v>
      </c>
      <c r="B1478" t="str">
        <f>"05241"</f>
        <v>05241</v>
      </c>
      <c r="C1478" t="s">
        <v>84</v>
      </c>
      <c r="D1478">
        <v>124443</v>
      </c>
      <c r="E1478">
        <v>28</v>
      </c>
      <c r="F1478" s="1">
        <v>45336</v>
      </c>
      <c r="G1478" t="s">
        <v>48</v>
      </c>
      <c r="H1478" t="s">
        <v>12</v>
      </c>
    </row>
    <row r="1479" spans="1:8" x14ac:dyDescent="0.25">
      <c r="A1479" t="str">
        <f t="shared" si="28"/>
        <v>99</v>
      </c>
      <c r="B1479" t="str">
        <f>"05014"</f>
        <v>05014</v>
      </c>
      <c r="C1479" t="s">
        <v>339</v>
      </c>
      <c r="D1479">
        <v>124444</v>
      </c>
      <c r="E1479">
        <v>136.85</v>
      </c>
      <c r="F1479" s="1">
        <v>45336</v>
      </c>
      <c r="G1479" t="s">
        <v>48</v>
      </c>
      <c r="H1479" t="s">
        <v>12</v>
      </c>
    </row>
    <row r="1480" spans="1:8" x14ac:dyDescent="0.25">
      <c r="A1480" t="str">
        <f t="shared" si="28"/>
        <v>99</v>
      </c>
      <c r="B1480" t="str">
        <f>"03892"</f>
        <v>03892</v>
      </c>
      <c r="C1480" t="s">
        <v>434</v>
      </c>
      <c r="D1480">
        <v>124445</v>
      </c>
      <c r="E1480">
        <v>584</v>
      </c>
      <c r="F1480" s="1">
        <v>45336</v>
      </c>
      <c r="G1480" t="s">
        <v>48</v>
      </c>
      <c r="H1480" t="s">
        <v>12</v>
      </c>
    </row>
    <row r="1481" spans="1:8" x14ac:dyDescent="0.25">
      <c r="A1481" t="str">
        <f t="shared" si="28"/>
        <v>99</v>
      </c>
      <c r="B1481" t="str">
        <f>"03463"</f>
        <v>03463</v>
      </c>
      <c r="C1481" t="s">
        <v>88</v>
      </c>
      <c r="D1481">
        <v>124446</v>
      </c>
      <c r="E1481">
        <v>48.72</v>
      </c>
      <c r="F1481" s="1">
        <v>45336</v>
      </c>
      <c r="G1481" t="s">
        <v>48</v>
      </c>
      <c r="H1481" t="s">
        <v>12</v>
      </c>
    </row>
    <row r="1482" spans="1:8" x14ac:dyDescent="0.25">
      <c r="A1482" t="str">
        <f t="shared" si="28"/>
        <v>99</v>
      </c>
      <c r="B1482" t="str">
        <f>"03974"</f>
        <v>03974</v>
      </c>
      <c r="C1482" t="s">
        <v>176</v>
      </c>
      <c r="D1482">
        <v>124447</v>
      </c>
      <c r="E1482">
        <v>366.25</v>
      </c>
      <c r="F1482" s="1">
        <v>45336</v>
      </c>
      <c r="G1482" t="s">
        <v>48</v>
      </c>
      <c r="H1482" t="s">
        <v>12</v>
      </c>
    </row>
    <row r="1483" spans="1:8" x14ac:dyDescent="0.25">
      <c r="A1483" t="str">
        <f t="shared" si="28"/>
        <v>99</v>
      </c>
      <c r="B1483" t="str">
        <f>"1"</f>
        <v>1</v>
      </c>
      <c r="C1483" t="s">
        <v>435</v>
      </c>
      <c r="D1483">
        <v>124448</v>
      </c>
      <c r="E1483">
        <v>150</v>
      </c>
      <c r="F1483" s="1">
        <v>45336</v>
      </c>
      <c r="G1483" t="s">
        <v>48</v>
      </c>
      <c r="H1483" t="s">
        <v>12</v>
      </c>
    </row>
    <row r="1484" spans="1:8" x14ac:dyDescent="0.25">
      <c r="A1484" t="str">
        <f t="shared" si="28"/>
        <v>99</v>
      </c>
      <c r="B1484" t="str">
        <f>"01648"</f>
        <v>01648</v>
      </c>
      <c r="C1484" t="s">
        <v>90</v>
      </c>
      <c r="D1484">
        <v>124449</v>
      </c>
      <c r="E1484">
        <v>723.54</v>
      </c>
      <c r="F1484" s="1">
        <v>45336</v>
      </c>
      <c r="G1484" t="s">
        <v>48</v>
      </c>
      <c r="H1484" t="s">
        <v>12</v>
      </c>
    </row>
    <row r="1485" spans="1:8" x14ac:dyDescent="0.25">
      <c r="A1485" t="str">
        <f t="shared" si="28"/>
        <v>99</v>
      </c>
      <c r="B1485" t="str">
        <f>"03734"</f>
        <v>03734</v>
      </c>
      <c r="C1485" t="s">
        <v>177</v>
      </c>
      <c r="D1485">
        <v>124450</v>
      </c>
      <c r="E1485">
        <v>10</v>
      </c>
      <c r="F1485" s="1">
        <v>45336</v>
      </c>
      <c r="G1485" t="s">
        <v>48</v>
      </c>
      <c r="H1485" t="s">
        <v>12</v>
      </c>
    </row>
    <row r="1486" spans="1:8" x14ac:dyDescent="0.25">
      <c r="A1486" t="str">
        <f t="shared" si="28"/>
        <v>99</v>
      </c>
      <c r="B1486" t="str">
        <f>"05451"</f>
        <v>05451</v>
      </c>
      <c r="C1486" t="s">
        <v>275</v>
      </c>
      <c r="D1486">
        <v>124451</v>
      </c>
      <c r="E1486">
        <v>740</v>
      </c>
      <c r="F1486" s="1">
        <v>45336</v>
      </c>
      <c r="G1486" t="s">
        <v>48</v>
      </c>
      <c r="H1486" t="s">
        <v>12</v>
      </c>
    </row>
    <row r="1487" spans="1:8" x14ac:dyDescent="0.25">
      <c r="A1487" t="str">
        <f t="shared" si="28"/>
        <v>99</v>
      </c>
      <c r="B1487" t="str">
        <f>"05142"</f>
        <v>05142</v>
      </c>
      <c r="C1487" t="s">
        <v>92</v>
      </c>
      <c r="D1487">
        <v>124452</v>
      </c>
      <c r="E1487">
        <v>747.72</v>
      </c>
      <c r="F1487" s="1">
        <v>45336</v>
      </c>
      <c r="G1487" t="s">
        <v>48</v>
      </c>
      <c r="H1487" t="s">
        <v>12</v>
      </c>
    </row>
    <row r="1488" spans="1:8" x14ac:dyDescent="0.25">
      <c r="A1488" t="str">
        <f t="shared" si="28"/>
        <v>99</v>
      </c>
      <c r="B1488" t="str">
        <f>"04998"</f>
        <v>04998</v>
      </c>
      <c r="C1488" t="s">
        <v>94</v>
      </c>
      <c r="D1488">
        <v>124453</v>
      </c>
      <c r="E1488">
        <v>1229.56</v>
      </c>
      <c r="F1488" s="1">
        <v>45336</v>
      </c>
      <c r="G1488" t="s">
        <v>48</v>
      </c>
      <c r="H1488" t="s">
        <v>12</v>
      </c>
    </row>
    <row r="1489" spans="1:8" x14ac:dyDescent="0.25">
      <c r="A1489" t="str">
        <f t="shared" si="28"/>
        <v>99</v>
      </c>
      <c r="B1489" t="str">
        <f>"02536"</f>
        <v>02536</v>
      </c>
      <c r="C1489" t="s">
        <v>96</v>
      </c>
      <c r="D1489">
        <v>124454</v>
      </c>
      <c r="E1489">
        <v>658.64</v>
      </c>
      <c r="F1489" s="1">
        <v>45336</v>
      </c>
      <c r="G1489" t="s">
        <v>48</v>
      </c>
      <c r="H1489" t="s">
        <v>12</v>
      </c>
    </row>
    <row r="1490" spans="1:8" x14ac:dyDescent="0.25">
      <c r="A1490" t="str">
        <f t="shared" si="28"/>
        <v>99</v>
      </c>
      <c r="B1490" t="str">
        <f>"05298"</f>
        <v>05298</v>
      </c>
      <c r="C1490" t="s">
        <v>218</v>
      </c>
      <c r="D1490">
        <v>124455</v>
      </c>
      <c r="E1490">
        <v>3680.16</v>
      </c>
      <c r="F1490" s="1">
        <v>45336</v>
      </c>
      <c r="G1490" t="s">
        <v>48</v>
      </c>
      <c r="H1490" t="s">
        <v>12</v>
      </c>
    </row>
    <row r="1491" spans="1:8" x14ac:dyDescent="0.25">
      <c r="A1491" t="str">
        <f t="shared" si="28"/>
        <v>99</v>
      </c>
      <c r="B1491" t="str">
        <f>"05491"</f>
        <v>05491</v>
      </c>
      <c r="C1491" t="s">
        <v>436</v>
      </c>
      <c r="D1491">
        <v>124456</v>
      </c>
      <c r="E1491">
        <v>608</v>
      </c>
      <c r="F1491" s="1">
        <v>45336</v>
      </c>
      <c r="G1491" t="s">
        <v>48</v>
      </c>
      <c r="H1491" t="s">
        <v>12</v>
      </c>
    </row>
    <row r="1492" spans="1:8" x14ac:dyDescent="0.25">
      <c r="A1492" t="str">
        <f t="shared" si="28"/>
        <v>99</v>
      </c>
      <c r="B1492" t="str">
        <f>"04245"</f>
        <v>04245</v>
      </c>
      <c r="C1492" t="s">
        <v>178</v>
      </c>
      <c r="D1492">
        <v>124457</v>
      </c>
      <c r="E1492">
        <v>900</v>
      </c>
      <c r="F1492" s="1">
        <v>45336</v>
      </c>
      <c r="G1492" t="s">
        <v>48</v>
      </c>
      <c r="H1492" t="s">
        <v>12</v>
      </c>
    </row>
    <row r="1493" spans="1:8" x14ac:dyDescent="0.25">
      <c r="A1493" t="str">
        <f t="shared" si="28"/>
        <v>99</v>
      </c>
      <c r="B1493" t="str">
        <f>"05383"</f>
        <v>05383</v>
      </c>
      <c r="C1493" t="s">
        <v>437</v>
      </c>
      <c r="D1493">
        <v>124458</v>
      </c>
      <c r="E1493">
        <v>433.9</v>
      </c>
      <c r="F1493" s="1">
        <v>45336</v>
      </c>
      <c r="G1493" t="s">
        <v>48</v>
      </c>
      <c r="H1493" t="s">
        <v>12</v>
      </c>
    </row>
    <row r="1494" spans="1:8" x14ac:dyDescent="0.25">
      <c r="A1494" t="str">
        <f t="shared" si="28"/>
        <v>99</v>
      </c>
      <c r="B1494" t="str">
        <f>"05373"</f>
        <v>05373</v>
      </c>
      <c r="C1494" t="s">
        <v>438</v>
      </c>
      <c r="D1494">
        <v>124459</v>
      </c>
      <c r="E1494">
        <v>891</v>
      </c>
      <c r="F1494" s="1">
        <v>45336</v>
      </c>
      <c r="G1494" t="s">
        <v>48</v>
      </c>
      <c r="H1494" t="s">
        <v>12</v>
      </c>
    </row>
    <row r="1495" spans="1:8" x14ac:dyDescent="0.25">
      <c r="A1495" t="str">
        <f t="shared" si="28"/>
        <v>99</v>
      </c>
      <c r="B1495" t="str">
        <f>"00437"</f>
        <v>00437</v>
      </c>
      <c r="C1495" t="s">
        <v>99</v>
      </c>
      <c r="D1495">
        <v>124460</v>
      </c>
      <c r="E1495">
        <v>103.73</v>
      </c>
      <c r="F1495" s="1">
        <v>45336</v>
      </c>
      <c r="G1495" t="s">
        <v>48</v>
      </c>
      <c r="H1495" t="s">
        <v>12</v>
      </c>
    </row>
    <row r="1496" spans="1:8" x14ac:dyDescent="0.25">
      <c r="A1496" t="str">
        <f t="shared" si="28"/>
        <v>99</v>
      </c>
      <c r="B1496" t="str">
        <f>"05382"</f>
        <v>05382</v>
      </c>
      <c r="C1496" t="s">
        <v>103</v>
      </c>
      <c r="D1496">
        <v>124461</v>
      </c>
      <c r="E1496">
        <v>347.13</v>
      </c>
      <c r="F1496" s="1">
        <v>45336</v>
      </c>
      <c r="G1496" t="s">
        <v>48</v>
      </c>
      <c r="H1496" t="s">
        <v>12</v>
      </c>
    </row>
    <row r="1497" spans="1:8" x14ac:dyDescent="0.25">
      <c r="A1497" t="str">
        <f t="shared" si="28"/>
        <v>99</v>
      </c>
      <c r="B1497" t="str">
        <f>"03717"</f>
        <v>03717</v>
      </c>
      <c r="C1497" t="s">
        <v>184</v>
      </c>
      <c r="D1497">
        <v>124462</v>
      </c>
      <c r="E1497">
        <v>546</v>
      </c>
      <c r="F1497" s="1">
        <v>45336</v>
      </c>
      <c r="G1497" t="s">
        <v>48</v>
      </c>
      <c r="H1497" t="s">
        <v>12</v>
      </c>
    </row>
    <row r="1498" spans="1:8" x14ac:dyDescent="0.25">
      <c r="A1498" t="str">
        <f t="shared" si="28"/>
        <v>99</v>
      </c>
      <c r="B1498" t="str">
        <f>"04316"</f>
        <v>04316</v>
      </c>
      <c r="C1498" t="s">
        <v>105</v>
      </c>
      <c r="D1498">
        <v>124463</v>
      </c>
      <c r="E1498">
        <v>750.64</v>
      </c>
      <c r="F1498" s="1">
        <v>45336</v>
      </c>
      <c r="G1498" t="s">
        <v>48</v>
      </c>
      <c r="H1498" t="s">
        <v>12</v>
      </c>
    </row>
    <row r="1499" spans="1:8" x14ac:dyDescent="0.25">
      <c r="A1499" t="str">
        <f t="shared" si="28"/>
        <v>99</v>
      </c>
      <c r="B1499" t="str">
        <f>"05078"</f>
        <v>05078</v>
      </c>
      <c r="C1499" t="s">
        <v>279</v>
      </c>
      <c r="D1499">
        <v>124464</v>
      </c>
      <c r="E1499">
        <v>229.53</v>
      </c>
      <c r="F1499" s="1">
        <v>45336</v>
      </c>
      <c r="G1499" t="s">
        <v>48</v>
      </c>
      <c r="H1499" t="s">
        <v>12</v>
      </c>
    </row>
    <row r="1500" spans="1:8" x14ac:dyDescent="0.25">
      <c r="A1500" t="str">
        <f t="shared" si="28"/>
        <v>99</v>
      </c>
      <c r="B1500" t="str">
        <f>"05439"</f>
        <v>05439</v>
      </c>
      <c r="C1500" t="s">
        <v>375</v>
      </c>
      <c r="D1500">
        <v>124465</v>
      </c>
      <c r="E1500">
        <v>661.58</v>
      </c>
      <c r="F1500" s="1">
        <v>45336</v>
      </c>
      <c r="G1500" t="s">
        <v>48</v>
      </c>
      <c r="H1500" t="s">
        <v>12</v>
      </c>
    </row>
    <row r="1501" spans="1:8" x14ac:dyDescent="0.25">
      <c r="A1501" t="str">
        <f t="shared" si="28"/>
        <v>99</v>
      </c>
      <c r="B1501" t="str">
        <f>"04730"</f>
        <v>04730</v>
      </c>
      <c r="C1501" t="s">
        <v>439</v>
      </c>
      <c r="D1501">
        <v>124466</v>
      </c>
      <c r="E1501">
        <v>375.21</v>
      </c>
      <c r="F1501" s="1">
        <v>45336</v>
      </c>
      <c r="G1501" t="s">
        <v>48</v>
      </c>
      <c r="H1501" t="s">
        <v>12</v>
      </c>
    </row>
    <row r="1502" spans="1:8" x14ac:dyDescent="0.25">
      <c r="A1502" t="str">
        <f t="shared" si="28"/>
        <v>99</v>
      </c>
      <c r="B1502" t="str">
        <f>"03365"</f>
        <v>03365</v>
      </c>
      <c r="C1502" t="s">
        <v>440</v>
      </c>
      <c r="D1502">
        <v>124467</v>
      </c>
      <c r="E1502">
        <v>45.01</v>
      </c>
      <c r="F1502" s="1">
        <v>45336</v>
      </c>
      <c r="G1502" t="s">
        <v>48</v>
      </c>
      <c r="H1502" t="s">
        <v>12</v>
      </c>
    </row>
    <row r="1503" spans="1:8" x14ac:dyDescent="0.25">
      <c r="A1503" t="str">
        <f t="shared" si="28"/>
        <v>99</v>
      </c>
      <c r="B1503" t="str">
        <f>"00916"</f>
        <v>00916</v>
      </c>
      <c r="C1503" t="s">
        <v>142</v>
      </c>
      <c r="D1503">
        <v>124468</v>
      </c>
      <c r="E1503">
        <v>42</v>
      </c>
      <c r="F1503" s="1">
        <v>45336</v>
      </c>
      <c r="G1503" t="s">
        <v>48</v>
      </c>
      <c r="H1503" t="s">
        <v>12</v>
      </c>
    </row>
    <row r="1504" spans="1:8" x14ac:dyDescent="0.25">
      <c r="A1504" t="str">
        <f t="shared" si="28"/>
        <v>99</v>
      </c>
      <c r="B1504" t="str">
        <f>"04577"</f>
        <v>04577</v>
      </c>
      <c r="C1504" t="s">
        <v>441</v>
      </c>
      <c r="D1504">
        <v>124469</v>
      </c>
      <c r="E1504">
        <v>952</v>
      </c>
      <c r="F1504" s="1">
        <v>45336</v>
      </c>
      <c r="G1504" t="s">
        <v>48</v>
      </c>
      <c r="H1504" t="s">
        <v>12</v>
      </c>
    </row>
    <row r="1505" spans="1:8" x14ac:dyDescent="0.25">
      <c r="A1505" t="str">
        <f t="shared" si="28"/>
        <v>99</v>
      </c>
      <c r="B1505" t="str">
        <f>"00959"</f>
        <v>00959</v>
      </c>
      <c r="C1505" t="s">
        <v>301</v>
      </c>
      <c r="D1505">
        <v>124470</v>
      </c>
      <c r="E1505">
        <v>113.72</v>
      </c>
      <c r="F1505" s="1">
        <v>45336</v>
      </c>
      <c r="G1505" t="s">
        <v>48</v>
      </c>
      <c r="H1505" t="s">
        <v>12</v>
      </c>
    </row>
    <row r="1506" spans="1:8" x14ac:dyDescent="0.25">
      <c r="A1506" t="str">
        <f t="shared" si="28"/>
        <v>99</v>
      </c>
      <c r="B1506" t="str">
        <f>"02600"</f>
        <v>02600</v>
      </c>
      <c r="C1506" t="s">
        <v>426</v>
      </c>
      <c r="D1506">
        <v>124471</v>
      </c>
      <c r="E1506">
        <v>101953.78</v>
      </c>
      <c r="F1506" s="1">
        <v>45336</v>
      </c>
      <c r="G1506" t="s">
        <v>48</v>
      </c>
      <c r="H1506" t="s">
        <v>12</v>
      </c>
    </row>
    <row r="1507" spans="1:8" x14ac:dyDescent="0.25">
      <c r="A1507" t="str">
        <f t="shared" si="28"/>
        <v>99</v>
      </c>
      <c r="B1507" t="str">
        <f>"02511"</f>
        <v>02511</v>
      </c>
      <c r="C1507" t="s">
        <v>282</v>
      </c>
      <c r="D1507">
        <v>124472</v>
      </c>
      <c r="E1507">
        <v>190.36</v>
      </c>
      <c r="F1507" s="1">
        <v>45336</v>
      </c>
      <c r="G1507" t="s">
        <v>48</v>
      </c>
      <c r="H1507" t="s">
        <v>12</v>
      </c>
    </row>
    <row r="1508" spans="1:8" x14ac:dyDescent="0.25">
      <c r="A1508" t="str">
        <f t="shared" si="28"/>
        <v>99</v>
      </c>
      <c r="B1508" t="str">
        <f>"03237"</f>
        <v>03237</v>
      </c>
      <c r="C1508" t="s">
        <v>188</v>
      </c>
      <c r="D1508">
        <v>124473</v>
      </c>
      <c r="E1508">
        <v>126.45</v>
      </c>
      <c r="F1508" s="1">
        <v>45336</v>
      </c>
      <c r="G1508" t="s">
        <v>48</v>
      </c>
      <c r="H1508" t="s">
        <v>12</v>
      </c>
    </row>
    <row r="1509" spans="1:8" x14ac:dyDescent="0.25">
      <c r="A1509" t="str">
        <f t="shared" si="28"/>
        <v>99</v>
      </c>
      <c r="B1509" t="str">
        <f>"01629"</f>
        <v>01629</v>
      </c>
      <c r="C1509" t="s">
        <v>189</v>
      </c>
      <c r="D1509">
        <v>124474</v>
      </c>
      <c r="E1509">
        <v>17.09</v>
      </c>
      <c r="F1509" s="1">
        <v>45336</v>
      </c>
      <c r="G1509" t="s">
        <v>48</v>
      </c>
      <c r="H1509" t="s">
        <v>12</v>
      </c>
    </row>
    <row r="1510" spans="1:8" x14ac:dyDescent="0.25">
      <c r="A1510" t="str">
        <f t="shared" si="28"/>
        <v>99</v>
      </c>
      <c r="B1510" t="str">
        <f>"05490"</f>
        <v>05490</v>
      </c>
      <c r="C1510" t="s">
        <v>442</v>
      </c>
      <c r="D1510">
        <v>124475</v>
      </c>
      <c r="E1510">
        <v>30</v>
      </c>
      <c r="F1510" s="1">
        <v>45336</v>
      </c>
      <c r="G1510" t="s">
        <v>30</v>
      </c>
      <c r="H1510" t="s">
        <v>12</v>
      </c>
    </row>
    <row r="1511" spans="1:8" x14ac:dyDescent="0.25">
      <c r="A1511" t="str">
        <f t="shared" si="28"/>
        <v>99</v>
      </c>
      <c r="B1511" t="str">
        <f>"05490"</f>
        <v>05490</v>
      </c>
      <c r="C1511" t="s">
        <v>442</v>
      </c>
      <c r="D1511">
        <v>124475</v>
      </c>
      <c r="E1511">
        <v>30</v>
      </c>
      <c r="F1511" s="1">
        <v>45412</v>
      </c>
      <c r="G1511" t="s">
        <v>30</v>
      </c>
    </row>
    <row r="1512" spans="1:8" x14ac:dyDescent="0.25">
      <c r="A1512" t="str">
        <f t="shared" si="28"/>
        <v>99</v>
      </c>
      <c r="B1512" t="str">
        <f>"01049"</f>
        <v>01049</v>
      </c>
      <c r="C1512" t="s">
        <v>190</v>
      </c>
      <c r="D1512">
        <v>124476</v>
      </c>
      <c r="E1512">
        <v>275</v>
      </c>
      <c r="F1512" s="1">
        <v>45336</v>
      </c>
      <c r="G1512" t="s">
        <v>48</v>
      </c>
      <c r="H1512" t="s">
        <v>12</v>
      </c>
    </row>
    <row r="1513" spans="1:8" x14ac:dyDescent="0.25">
      <c r="A1513" t="str">
        <f t="shared" si="28"/>
        <v>99</v>
      </c>
      <c r="B1513" t="str">
        <f>"03883"</f>
        <v>03883</v>
      </c>
      <c r="C1513" t="s">
        <v>191</v>
      </c>
      <c r="D1513">
        <v>124477</v>
      </c>
      <c r="E1513">
        <v>785.24</v>
      </c>
      <c r="F1513" s="1">
        <v>45336</v>
      </c>
      <c r="G1513" t="s">
        <v>48</v>
      </c>
      <c r="H1513" t="s">
        <v>12</v>
      </c>
    </row>
    <row r="1514" spans="1:8" x14ac:dyDescent="0.25">
      <c r="A1514" t="str">
        <f t="shared" si="28"/>
        <v>99</v>
      </c>
      <c r="B1514" t="str">
        <f>"05462"</f>
        <v>05462</v>
      </c>
      <c r="C1514" t="s">
        <v>285</v>
      </c>
      <c r="D1514">
        <v>124478</v>
      </c>
      <c r="E1514">
        <v>600</v>
      </c>
      <c r="F1514" s="1">
        <v>45336</v>
      </c>
      <c r="G1514" t="s">
        <v>48</v>
      </c>
      <c r="H1514" t="s">
        <v>12</v>
      </c>
    </row>
    <row r="1515" spans="1:8" x14ac:dyDescent="0.25">
      <c r="A1515" t="str">
        <f t="shared" si="28"/>
        <v>99</v>
      </c>
      <c r="B1515" t="str">
        <f>"00062"</f>
        <v>00062</v>
      </c>
      <c r="C1515" t="s">
        <v>229</v>
      </c>
      <c r="D1515">
        <v>124479</v>
      </c>
      <c r="E1515">
        <v>872.4</v>
      </c>
      <c r="F1515" s="1">
        <v>45336</v>
      </c>
      <c r="G1515" t="s">
        <v>48</v>
      </c>
      <c r="H1515" t="s">
        <v>12</v>
      </c>
    </row>
    <row r="1516" spans="1:8" x14ac:dyDescent="0.25">
      <c r="A1516" t="str">
        <f t="shared" si="28"/>
        <v>99</v>
      </c>
      <c r="B1516" t="str">
        <f>"01239"</f>
        <v>01239</v>
      </c>
      <c r="C1516" t="s">
        <v>304</v>
      </c>
      <c r="D1516">
        <v>124480</v>
      </c>
      <c r="E1516">
        <v>50</v>
      </c>
      <c r="F1516" s="1">
        <v>45336</v>
      </c>
      <c r="G1516" t="s">
        <v>48</v>
      </c>
      <c r="H1516" t="s">
        <v>12</v>
      </c>
    </row>
    <row r="1517" spans="1:8" x14ac:dyDescent="0.25">
      <c r="A1517" t="str">
        <f t="shared" si="28"/>
        <v>99</v>
      </c>
      <c r="B1517" t="str">
        <f>"05472"</f>
        <v>05472</v>
      </c>
      <c r="C1517" t="s">
        <v>330</v>
      </c>
      <c r="D1517">
        <v>124481</v>
      </c>
      <c r="E1517">
        <v>553.17999999999995</v>
      </c>
      <c r="F1517" s="1">
        <v>45336</v>
      </c>
      <c r="G1517" t="s">
        <v>48</v>
      </c>
      <c r="H1517" t="s">
        <v>12</v>
      </c>
    </row>
    <row r="1518" spans="1:8" x14ac:dyDescent="0.25">
      <c r="A1518" t="str">
        <f t="shared" si="28"/>
        <v>99</v>
      </c>
      <c r="B1518" t="str">
        <f>"05213"</f>
        <v>05213</v>
      </c>
      <c r="C1518" t="s">
        <v>443</v>
      </c>
      <c r="D1518">
        <v>124482</v>
      </c>
      <c r="E1518">
        <v>340</v>
      </c>
      <c r="F1518" s="1">
        <v>45336</v>
      </c>
      <c r="G1518" t="s">
        <v>48</v>
      </c>
      <c r="H1518" t="s">
        <v>12</v>
      </c>
    </row>
    <row r="1519" spans="1:8" x14ac:dyDescent="0.25">
      <c r="A1519" t="str">
        <f t="shared" si="28"/>
        <v>99</v>
      </c>
      <c r="B1519" t="str">
        <f>"05330"</f>
        <v>05330</v>
      </c>
      <c r="C1519" t="s">
        <v>118</v>
      </c>
      <c r="D1519">
        <v>124483</v>
      </c>
      <c r="E1519">
        <v>156</v>
      </c>
      <c r="F1519" s="1">
        <v>45336</v>
      </c>
      <c r="G1519" t="s">
        <v>48</v>
      </c>
      <c r="H1519" t="s">
        <v>12</v>
      </c>
    </row>
    <row r="1520" spans="1:8" x14ac:dyDescent="0.25">
      <c r="A1520" t="str">
        <f t="shared" si="28"/>
        <v>99</v>
      </c>
      <c r="B1520" t="str">
        <f>"05123"</f>
        <v>05123</v>
      </c>
      <c r="C1520" t="s">
        <v>230</v>
      </c>
      <c r="D1520">
        <v>124484</v>
      </c>
      <c r="E1520">
        <v>919.8</v>
      </c>
      <c r="F1520" s="1">
        <v>45336</v>
      </c>
      <c r="G1520" t="s">
        <v>48</v>
      </c>
      <c r="H1520" t="s">
        <v>12</v>
      </c>
    </row>
    <row r="1521" spans="1:8" x14ac:dyDescent="0.25">
      <c r="A1521" t="str">
        <f t="shared" si="28"/>
        <v>99</v>
      </c>
      <c r="B1521" t="str">
        <f>"05361"</f>
        <v>05361</v>
      </c>
      <c r="C1521" t="s">
        <v>193</v>
      </c>
      <c r="D1521">
        <v>124485</v>
      </c>
      <c r="E1521">
        <v>71.099999999999994</v>
      </c>
      <c r="F1521" s="1">
        <v>45336</v>
      </c>
      <c r="G1521" t="s">
        <v>48</v>
      </c>
      <c r="H1521" t="s">
        <v>12</v>
      </c>
    </row>
    <row r="1522" spans="1:8" x14ac:dyDescent="0.25">
      <c r="A1522" t="str">
        <f t="shared" si="28"/>
        <v>99</v>
      </c>
      <c r="B1522" t="str">
        <f>"03408"</f>
        <v>03408</v>
      </c>
      <c r="C1522" t="s">
        <v>195</v>
      </c>
      <c r="D1522">
        <v>124486</v>
      </c>
      <c r="E1522">
        <v>485</v>
      </c>
      <c r="F1522" s="1">
        <v>45336</v>
      </c>
      <c r="G1522" t="s">
        <v>48</v>
      </c>
      <c r="H1522" t="s">
        <v>12</v>
      </c>
    </row>
    <row r="1523" spans="1:8" x14ac:dyDescent="0.25">
      <c r="A1523" t="str">
        <f t="shared" si="28"/>
        <v>99</v>
      </c>
      <c r="B1523" t="str">
        <f>"44071"</f>
        <v>44071</v>
      </c>
      <c r="C1523" t="s">
        <v>119</v>
      </c>
      <c r="D1523">
        <v>124487</v>
      </c>
      <c r="E1523">
        <v>37.99</v>
      </c>
      <c r="F1523" s="1">
        <v>45336</v>
      </c>
      <c r="G1523" t="s">
        <v>48</v>
      </c>
      <c r="H1523" t="s">
        <v>12</v>
      </c>
    </row>
    <row r="1524" spans="1:8" x14ac:dyDescent="0.25">
      <c r="A1524" t="str">
        <f t="shared" si="28"/>
        <v>99</v>
      </c>
      <c r="B1524" t="str">
        <f>"02693"</f>
        <v>02693</v>
      </c>
      <c r="C1524" t="s">
        <v>120</v>
      </c>
      <c r="D1524">
        <v>124488</v>
      </c>
      <c r="E1524">
        <v>336</v>
      </c>
      <c r="F1524" s="1">
        <v>45336</v>
      </c>
      <c r="G1524" t="s">
        <v>48</v>
      </c>
      <c r="H1524" t="s">
        <v>12</v>
      </c>
    </row>
    <row r="1525" spans="1:8" x14ac:dyDescent="0.25">
      <c r="A1525" t="str">
        <f t="shared" si="28"/>
        <v>99</v>
      </c>
      <c r="B1525" t="str">
        <f>"00969"</f>
        <v>00969</v>
      </c>
      <c r="C1525" t="s">
        <v>46</v>
      </c>
      <c r="D1525">
        <v>124489</v>
      </c>
      <c r="E1525">
        <v>9551.6299999999992</v>
      </c>
      <c r="F1525" s="1">
        <v>45336</v>
      </c>
      <c r="G1525" t="s">
        <v>48</v>
      </c>
      <c r="H1525" t="s">
        <v>12</v>
      </c>
    </row>
    <row r="1526" spans="1:8" x14ac:dyDescent="0.25">
      <c r="A1526" t="str">
        <f t="shared" si="28"/>
        <v>99</v>
      </c>
      <c r="B1526" t="str">
        <f>"05048"</f>
        <v>05048</v>
      </c>
      <c r="C1526" t="s">
        <v>121</v>
      </c>
      <c r="D1526">
        <v>124490</v>
      </c>
      <c r="E1526">
        <v>375</v>
      </c>
      <c r="F1526" s="1">
        <v>45336</v>
      </c>
      <c r="G1526" t="s">
        <v>48</v>
      </c>
      <c r="H1526" t="s">
        <v>12</v>
      </c>
    </row>
    <row r="1527" spans="1:8" x14ac:dyDescent="0.25">
      <c r="A1527" t="str">
        <f t="shared" si="28"/>
        <v>99</v>
      </c>
      <c r="B1527" t="str">
        <f>"04314"</f>
        <v>04314</v>
      </c>
      <c r="C1527" t="s">
        <v>124</v>
      </c>
      <c r="D1527">
        <v>124491</v>
      </c>
      <c r="E1527">
        <v>4344</v>
      </c>
      <c r="F1527" s="1">
        <v>45336</v>
      </c>
      <c r="G1527" t="s">
        <v>48</v>
      </c>
      <c r="H1527" t="s">
        <v>12</v>
      </c>
    </row>
    <row r="1528" spans="1:8" x14ac:dyDescent="0.25">
      <c r="A1528" t="str">
        <f t="shared" si="28"/>
        <v>99</v>
      </c>
      <c r="B1528" t="str">
        <f>"04860"</f>
        <v>04860</v>
      </c>
      <c r="C1528" t="s">
        <v>444</v>
      </c>
      <c r="D1528">
        <v>124492</v>
      </c>
      <c r="E1528">
        <v>1486.82</v>
      </c>
      <c r="F1528" s="1">
        <v>45336</v>
      </c>
      <c r="G1528" t="s">
        <v>48</v>
      </c>
      <c r="H1528" t="s">
        <v>12</v>
      </c>
    </row>
    <row r="1529" spans="1:8" x14ac:dyDescent="0.25">
      <c r="A1529" t="str">
        <f t="shared" si="28"/>
        <v>99</v>
      </c>
      <c r="B1529" t="str">
        <f>"05469"</f>
        <v>05469</v>
      </c>
      <c r="C1529" t="s">
        <v>307</v>
      </c>
      <c r="D1529">
        <v>124493</v>
      </c>
      <c r="E1529">
        <v>2000</v>
      </c>
      <c r="F1529" s="1">
        <v>45336</v>
      </c>
      <c r="G1529" t="s">
        <v>48</v>
      </c>
      <c r="H1529" t="s">
        <v>12</v>
      </c>
    </row>
    <row r="1530" spans="1:8" x14ac:dyDescent="0.25">
      <c r="A1530" t="str">
        <f t="shared" si="28"/>
        <v>99</v>
      </c>
      <c r="B1530" t="str">
        <f>"04658"</f>
        <v>04658</v>
      </c>
      <c r="C1530" t="s">
        <v>199</v>
      </c>
      <c r="D1530">
        <v>124494</v>
      </c>
      <c r="E1530">
        <v>1234.5</v>
      </c>
      <c r="F1530" s="1">
        <v>45336</v>
      </c>
      <c r="G1530" t="s">
        <v>48</v>
      </c>
      <c r="H1530" t="s">
        <v>12</v>
      </c>
    </row>
    <row r="1531" spans="1:8" x14ac:dyDescent="0.25">
      <c r="A1531" t="str">
        <f t="shared" si="28"/>
        <v>99</v>
      </c>
      <c r="B1531" t="str">
        <f>"03195"</f>
        <v>03195</v>
      </c>
      <c r="C1531" t="s">
        <v>200</v>
      </c>
      <c r="D1531">
        <v>124495</v>
      </c>
      <c r="E1531">
        <v>13075.25</v>
      </c>
      <c r="F1531" s="1">
        <v>45336</v>
      </c>
      <c r="G1531" t="s">
        <v>48</v>
      </c>
      <c r="H1531" t="s">
        <v>12</v>
      </c>
    </row>
    <row r="1532" spans="1:8" x14ac:dyDescent="0.25">
      <c r="A1532" t="str">
        <f t="shared" si="28"/>
        <v>99</v>
      </c>
      <c r="B1532" t="str">
        <f>"05168"</f>
        <v>05168</v>
      </c>
      <c r="C1532" t="s">
        <v>128</v>
      </c>
      <c r="D1532">
        <v>124496</v>
      </c>
      <c r="E1532">
        <v>1500</v>
      </c>
      <c r="F1532" s="1">
        <v>45336</v>
      </c>
      <c r="G1532" t="s">
        <v>48</v>
      </c>
      <c r="H1532" t="s">
        <v>12</v>
      </c>
    </row>
    <row r="1533" spans="1:8" x14ac:dyDescent="0.25">
      <c r="A1533" t="str">
        <f t="shared" si="28"/>
        <v>99</v>
      </c>
      <c r="B1533" t="str">
        <f>"01506"</f>
        <v>01506</v>
      </c>
      <c r="C1533" t="s">
        <v>64</v>
      </c>
      <c r="D1533">
        <v>124497</v>
      </c>
      <c r="E1533">
        <v>1417</v>
      </c>
      <c r="F1533" s="1">
        <v>45336</v>
      </c>
      <c r="G1533" t="s">
        <v>48</v>
      </c>
      <c r="H1533" t="s">
        <v>12</v>
      </c>
    </row>
    <row r="1534" spans="1:8" x14ac:dyDescent="0.25">
      <c r="A1534" t="str">
        <f t="shared" si="28"/>
        <v>99</v>
      </c>
      <c r="B1534" t="str">
        <f>"03647"</f>
        <v>03647</v>
      </c>
      <c r="C1534" t="s">
        <v>244</v>
      </c>
      <c r="D1534">
        <v>124498</v>
      </c>
      <c r="E1534">
        <v>1140</v>
      </c>
      <c r="F1534" s="1">
        <v>45336</v>
      </c>
      <c r="G1534" t="s">
        <v>48</v>
      </c>
      <c r="H1534" t="s">
        <v>12</v>
      </c>
    </row>
    <row r="1535" spans="1:8" x14ac:dyDescent="0.25">
      <c r="A1535" t="str">
        <f t="shared" si="28"/>
        <v>99</v>
      </c>
      <c r="B1535" t="str">
        <f>"02807"</f>
        <v>02807</v>
      </c>
      <c r="C1535" t="s">
        <v>66</v>
      </c>
      <c r="D1535">
        <v>124499</v>
      </c>
      <c r="E1535">
        <v>3275.3</v>
      </c>
      <c r="F1535" s="1">
        <v>45336</v>
      </c>
      <c r="G1535" t="s">
        <v>48</v>
      </c>
      <c r="H1535" t="s">
        <v>12</v>
      </c>
    </row>
    <row r="1536" spans="1:8" x14ac:dyDescent="0.25">
      <c r="A1536" t="str">
        <f t="shared" si="28"/>
        <v>99</v>
      </c>
      <c r="B1536" t="str">
        <f>"05236"</f>
        <v>05236</v>
      </c>
      <c r="C1536" t="s">
        <v>445</v>
      </c>
      <c r="D1536">
        <v>124500</v>
      </c>
      <c r="E1536">
        <v>2167.1999999999998</v>
      </c>
      <c r="F1536" s="1">
        <v>45336</v>
      </c>
      <c r="G1536" t="s">
        <v>48</v>
      </c>
      <c r="H1536" t="s">
        <v>12</v>
      </c>
    </row>
    <row r="1537" spans="1:8" x14ac:dyDescent="0.25">
      <c r="A1537" t="str">
        <f t="shared" si="28"/>
        <v>99</v>
      </c>
      <c r="B1537" t="str">
        <f>"05265"</f>
        <v>05265</v>
      </c>
      <c r="C1537" t="s">
        <v>309</v>
      </c>
      <c r="D1537">
        <v>124501</v>
      </c>
      <c r="E1537">
        <v>2100</v>
      </c>
      <c r="F1537" s="1">
        <v>45336</v>
      </c>
      <c r="G1537" t="s">
        <v>48</v>
      </c>
      <c r="H1537" t="s">
        <v>12</v>
      </c>
    </row>
    <row r="1538" spans="1:8" x14ac:dyDescent="0.25">
      <c r="A1538" t="str">
        <f t="shared" ref="A1538:A1601" si="29">"99"</f>
        <v>99</v>
      </c>
      <c r="B1538" t="str">
        <f>"00508"</f>
        <v>00508</v>
      </c>
      <c r="C1538" t="s">
        <v>210</v>
      </c>
      <c r="D1538">
        <v>124502</v>
      </c>
      <c r="E1538">
        <v>1065</v>
      </c>
      <c r="F1538" s="1">
        <v>45336</v>
      </c>
      <c r="G1538" t="s">
        <v>48</v>
      </c>
      <c r="H1538" t="s">
        <v>12</v>
      </c>
    </row>
    <row r="1539" spans="1:8" x14ac:dyDescent="0.25">
      <c r="A1539" t="str">
        <f t="shared" si="29"/>
        <v>99</v>
      </c>
      <c r="B1539" t="str">
        <f>"02720"</f>
        <v>02720</v>
      </c>
      <c r="C1539" t="s">
        <v>133</v>
      </c>
      <c r="D1539">
        <v>124503</v>
      </c>
      <c r="E1539">
        <v>3450</v>
      </c>
      <c r="F1539" s="1">
        <v>45336</v>
      </c>
      <c r="G1539" t="s">
        <v>48</v>
      </c>
      <c r="H1539" t="s">
        <v>12</v>
      </c>
    </row>
    <row r="1540" spans="1:8" x14ac:dyDescent="0.25">
      <c r="A1540" t="str">
        <f t="shared" si="29"/>
        <v>99</v>
      </c>
      <c r="B1540" t="str">
        <f>"1"</f>
        <v>1</v>
      </c>
      <c r="C1540" t="s">
        <v>446</v>
      </c>
      <c r="D1540">
        <v>124504</v>
      </c>
      <c r="E1540">
        <v>1500</v>
      </c>
      <c r="F1540" s="1">
        <v>45336</v>
      </c>
      <c r="G1540" t="s">
        <v>48</v>
      </c>
      <c r="H1540" t="s">
        <v>12</v>
      </c>
    </row>
    <row r="1541" spans="1:8" x14ac:dyDescent="0.25">
      <c r="A1541" t="str">
        <f t="shared" si="29"/>
        <v>99</v>
      </c>
      <c r="B1541" t="str">
        <f>"01018"</f>
        <v>01018</v>
      </c>
      <c r="C1541" t="s">
        <v>382</v>
      </c>
      <c r="D1541">
        <v>124505</v>
      </c>
      <c r="E1541">
        <v>1402.88</v>
      </c>
      <c r="F1541" s="1">
        <v>45336</v>
      </c>
      <c r="G1541" t="s">
        <v>48</v>
      </c>
      <c r="H1541" t="s">
        <v>12</v>
      </c>
    </row>
    <row r="1542" spans="1:8" x14ac:dyDescent="0.25">
      <c r="A1542" t="str">
        <f t="shared" si="29"/>
        <v>99</v>
      </c>
      <c r="B1542" t="str">
        <f>"04331"</f>
        <v>04331</v>
      </c>
      <c r="C1542" t="s">
        <v>86</v>
      </c>
      <c r="D1542">
        <v>124506</v>
      </c>
      <c r="E1542">
        <v>36008.53</v>
      </c>
      <c r="F1542" s="1">
        <v>45336</v>
      </c>
      <c r="G1542" t="s">
        <v>48</v>
      </c>
      <c r="H1542" t="s">
        <v>12</v>
      </c>
    </row>
    <row r="1543" spans="1:8" x14ac:dyDescent="0.25">
      <c r="A1543" t="str">
        <f t="shared" si="29"/>
        <v>99</v>
      </c>
      <c r="B1543" t="str">
        <f>"04331"</f>
        <v>04331</v>
      </c>
      <c r="C1543" t="s">
        <v>86</v>
      </c>
      <c r="D1543">
        <v>124507</v>
      </c>
      <c r="E1543">
        <v>4400</v>
      </c>
      <c r="F1543" s="1">
        <v>45336</v>
      </c>
      <c r="G1543" t="s">
        <v>48</v>
      </c>
      <c r="H1543" t="s">
        <v>12</v>
      </c>
    </row>
    <row r="1544" spans="1:8" x14ac:dyDescent="0.25">
      <c r="A1544" t="str">
        <f t="shared" si="29"/>
        <v>99</v>
      </c>
      <c r="B1544" t="str">
        <f>"04331"</f>
        <v>04331</v>
      </c>
      <c r="C1544" t="s">
        <v>86</v>
      </c>
      <c r="D1544">
        <v>124508</v>
      </c>
      <c r="E1544">
        <v>7200</v>
      </c>
      <c r="F1544" s="1">
        <v>45336</v>
      </c>
      <c r="G1544" t="s">
        <v>48</v>
      </c>
      <c r="H1544" t="s">
        <v>12</v>
      </c>
    </row>
    <row r="1545" spans="1:8" x14ac:dyDescent="0.25">
      <c r="A1545" t="str">
        <f t="shared" si="29"/>
        <v>99</v>
      </c>
      <c r="B1545" t="str">
        <f>"04838"</f>
        <v>04838</v>
      </c>
      <c r="C1545" t="s">
        <v>215</v>
      </c>
      <c r="D1545">
        <v>124509</v>
      </c>
      <c r="E1545">
        <v>2500</v>
      </c>
      <c r="F1545" s="1">
        <v>45336</v>
      </c>
      <c r="G1545" t="s">
        <v>48</v>
      </c>
      <c r="H1545" t="s">
        <v>12</v>
      </c>
    </row>
    <row r="1546" spans="1:8" x14ac:dyDescent="0.25">
      <c r="A1546" t="str">
        <f t="shared" si="29"/>
        <v>99</v>
      </c>
      <c r="B1546" t="str">
        <f>"04457"</f>
        <v>04457</v>
      </c>
      <c r="C1546" t="s">
        <v>447</v>
      </c>
      <c r="D1546">
        <v>124510</v>
      </c>
      <c r="E1546">
        <v>1552.38</v>
      </c>
      <c r="F1546" s="1">
        <v>45336</v>
      </c>
      <c r="G1546" t="s">
        <v>48</v>
      </c>
      <c r="H1546" t="s">
        <v>12</v>
      </c>
    </row>
    <row r="1547" spans="1:8" x14ac:dyDescent="0.25">
      <c r="A1547" t="str">
        <f t="shared" si="29"/>
        <v>99</v>
      </c>
      <c r="B1547" t="str">
        <f>"03329"</f>
        <v>03329</v>
      </c>
      <c r="C1547" t="s">
        <v>216</v>
      </c>
      <c r="D1547">
        <v>124511</v>
      </c>
      <c r="E1547">
        <v>1395</v>
      </c>
      <c r="F1547" s="1">
        <v>45336</v>
      </c>
      <c r="G1547" t="s">
        <v>48</v>
      </c>
      <c r="H1547" t="s">
        <v>12</v>
      </c>
    </row>
    <row r="1548" spans="1:8" x14ac:dyDescent="0.25">
      <c r="A1548" t="str">
        <f t="shared" si="29"/>
        <v>99</v>
      </c>
      <c r="B1548" t="str">
        <f>"04262"</f>
        <v>04262</v>
      </c>
      <c r="C1548" t="s">
        <v>313</v>
      </c>
      <c r="D1548">
        <v>124512</v>
      </c>
      <c r="E1548">
        <v>3675</v>
      </c>
      <c r="F1548" s="1">
        <v>45336</v>
      </c>
      <c r="G1548" t="s">
        <v>48</v>
      </c>
      <c r="H1548" t="s">
        <v>12</v>
      </c>
    </row>
    <row r="1549" spans="1:8" x14ac:dyDescent="0.25">
      <c r="A1549" t="str">
        <f t="shared" si="29"/>
        <v>99</v>
      </c>
      <c r="B1549" t="str">
        <f>"04703"</f>
        <v>04703</v>
      </c>
      <c r="C1549" t="s">
        <v>448</v>
      </c>
      <c r="D1549">
        <v>124513</v>
      </c>
      <c r="E1549">
        <v>53090</v>
      </c>
      <c r="F1549" s="1">
        <v>45336</v>
      </c>
      <c r="G1549" t="s">
        <v>48</v>
      </c>
      <c r="H1549" t="s">
        <v>12</v>
      </c>
    </row>
    <row r="1550" spans="1:8" x14ac:dyDescent="0.25">
      <c r="A1550" t="str">
        <f t="shared" si="29"/>
        <v>99</v>
      </c>
      <c r="B1550" t="str">
        <f>"04920"</f>
        <v>04920</v>
      </c>
      <c r="C1550" t="s">
        <v>219</v>
      </c>
      <c r="D1550">
        <v>124514</v>
      </c>
      <c r="E1550">
        <v>3332.22</v>
      </c>
      <c r="F1550" s="1">
        <v>45336</v>
      </c>
      <c r="G1550" t="s">
        <v>48</v>
      </c>
      <c r="H1550" t="s">
        <v>12</v>
      </c>
    </row>
    <row r="1551" spans="1:8" x14ac:dyDescent="0.25">
      <c r="A1551" t="str">
        <f t="shared" si="29"/>
        <v>99</v>
      </c>
      <c r="B1551" t="str">
        <f>"04308"</f>
        <v>04308</v>
      </c>
      <c r="C1551" t="s">
        <v>136</v>
      </c>
      <c r="D1551">
        <v>124515</v>
      </c>
      <c r="E1551">
        <v>2978.62</v>
      </c>
      <c r="F1551" s="1">
        <v>45336</v>
      </c>
      <c r="G1551" t="s">
        <v>48</v>
      </c>
      <c r="H1551" t="s">
        <v>12</v>
      </c>
    </row>
    <row r="1552" spans="1:8" x14ac:dyDescent="0.25">
      <c r="A1552" t="str">
        <f t="shared" si="29"/>
        <v>99</v>
      </c>
      <c r="B1552" t="str">
        <f>"03988"</f>
        <v>03988</v>
      </c>
      <c r="C1552" t="s">
        <v>137</v>
      </c>
      <c r="D1552">
        <v>124516</v>
      </c>
      <c r="E1552">
        <v>3482.16</v>
      </c>
      <c r="F1552" s="1">
        <v>45336</v>
      </c>
      <c r="G1552" t="s">
        <v>48</v>
      </c>
      <c r="H1552" t="s">
        <v>12</v>
      </c>
    </row>
    <row r="1553" spans="1:8" x14ac:dyDescent="0.25">
      <c r="A1553" t="str">
        <f t="shared" si="29"/>
        <v>99</v>
      </c>
      <c r="B1553" t="str">
        <f>"00818"</f>
        <v>00818</v>
      </c>
      <c r="C1553" t="s">
        <v>138</v>
      </c>
      <c r="D1553">
        <v>124517</v>
      </c>
      <c r="E1553">
        <v>1384.02</v>
      </c>
      <c r="F1553" s="1">
        <v>45336</v>
      </c>
      <c r="G1553" t="s">
        <v>48</v>
      </c>
      <c r="H1553" t="s">
        <v>12</v>
      </c>
    </row>
    <row r="1554" spans="1:8" x14ac:dyDescent="0.25">
      <c r="A1554" t="str">
        <f t="shared" si="29"/>
        <v>99</v>
      </c>
      <c r="B1554" t="str">
        <f>"04778"</f>
        <v>04778</v>
      </c>
      <c r="C1554" t="s">
        <v>110</v>
      </c>
      <c r="D1554">
        <v>124518</v>
      </c>
      <c r="E1554">
        <v>1695</v>
      </c>
      <c r="F1554" s="1">
        <v>45336</v>
      </c>
      <c r="G1554" t="s">
        <v>48</v>
      </c>
      <c r="H1554" t="s">
        <v>12</v>
      </c>
    </row>
    <row r="1555" spans="1:8" x14ac:dyDescent="0.25">
      <c r="A1555" t="str">
        <f t="shared" si="29"/>
        <v>99</v>
      </c>
      <c r="B1555" t="str">
        <f>"00988"</f>
        <v>00988</v>
      </c>
      <c r="C1555" t="s">
        <v>344</v>
      </c>
      <c r="D1555">
        <v>124519</v>
      </c>
      <c r="E1555">
        <v>1595.34</v>
      </c>
      <c r="F1555" s="1">
        <v>45336</v>
      </c>
      <c r="G1555" t="s">
        <v>48</v>
      </c>
      <c r="H1555" t="s">
        <v>12</v>
      </c>
    </row>
    <row r="1556" spans="1:8" x14ac:dyDescent="0.25">
      <c r="A1556" t="str">
        <f t="shared" si="29"/>
        <v>99</v>
      </c>
      <c r="B1556" t="str">
        <f>"04977"</f>
        <v>04977</v>
      </c>
      <c r="C1556" t="s">
        <v>111</v>
      </c>
      <c r="D1556">
        <v>124520</v>
      </c>
      <c r="E1556">
        <v>5385</v>
      </c>
      <c r="F1556" s="1">
        <v>45336</v>
      </c>
      <c r="G1556" t="s">
        <v>48</v>
      </c>
      <c r="H1556" t="s">
        <v>12</v>
      </c>
    </row>
    <row r="1557" spans="1:8" x14ac:dyDescent="0.25">
      <c r="A1557" t="str">
        <f t="shared" si="29"/>
        <v>99</v>
      </c>
      <c r="B1557" t="str">
        <f>"03687"</f>
        <v>03687</v>
      </c>
      <c r="C1557" t="s">
        <v>227</v>
      </c>
      <c r="D1557">
        <v>124521</v>
      </c>
      <c r="E1557">
        <v>2520</v>
      </c>
      <c r="F1557" s="1">
        <v>45336</v>
      </c>
      <c r="G1557" t="s">
        <v>48</v>
      </c>
      <c r="H1557" t="s">
        <v>12</v>
      </c>
    </row>
    <row r="1558" spans="1:8" x14ac:dyDescent="0.25">
      <c r="A1558" t="str">
        <f t="shared" si="29"/>
        <v>99</v>
      </c>
      <c r="B1558" t="str">
        <f>"01247"</f>
        <v>01247</v>
      </c>
      <c r="C1558" t="s">
        <v>145</v>
      </c>
      <c r="D1558">
        <v>124522</v>
      </c>
      <c r="E1558">
        <v>18740</v>
      </c>
      <c r="F1558" s="1">
        <v>45336</v>
      </c>
      <c r="G1558" t="s">
        <v>48</v>
      </c>
      <c r="H1558" t="s">
        <v>12</v>
      </c>
    </row>
    <row r="1559" spans="1:8" x14ac:dyDescent="0.25">
      <c r="A1559" t="str">
        <f t="shared" si="29"/>
        <v>99</v>
      </c>
      <c r="B1559" t="str">
        <f>"05171"</f>
        <v>05171</v>
      </c>
      <c r="C1559" t="s">
        <v>449</v>
      </c>
      <c r="D1559">
        <v>124523</v>
      </c>
      <c r="E1559">
        <v>15176.25</v>
      </c>
      <c r="F1559" s="1">
        <v>45336</v>
      </c>
      <c r="G1559" t="s">
        <v>48</v>
      </c>
      <c r="H1559" t="s">
        <v>12</v>
      </c>
    </row>
    <row r="1560" spans="1:8" x14ac:dyDescent="0.25">
      <c r="A1560" t="str">
        <f t="shared" si="29"/>
        <v>99</v>
      </c>
      <c r="B1560" t="str">
        <f>"05463"</f>
        <v>05463</v>
      </c>
      <c r="C1560" t="s">
        <v>258</v>
      </c>
      <c r="D1560">
        <v>124524</v>
      </c>
      <c r="E1560">
        <v>1000</v>
      </c>
      <c r="F1560" s="1">
        <v>45336</v>
      </c>
      <c r="G1560" t="s">
        <v>48</v>
      </c>
      <c r="H1560" t="s">
        <v>12</v>
      </c>
    </row>
    <row r="1561" spans="1:8" x14ac:dyDescent="0.25">
      <c r="A1561" t="str">
        <f t="shared" si="29"/>
        <v>99</v>
      </c>
      <c r="B1561" t="str">
        <f>"1"</f>
        <v>1</v>
      </c>
      <c r="C1561" t="s">
        <v>450</v>
      </c>
      <c r="D1561">
        <v>124525</v>
      </c>
      <c r="E1561">
        <v>28.81</v>
      </c>
      <c r="F1561" s="1">
        <v>45336</v>
      </c>
      <c r="G1561" t="s">
        <v>48</v>
      </c>
      <c r="H1561" t="s">
        <v>12</v>
      </c>
    </row>
    <row r="1562" spans="1:8" x14ac:dyDescent="0.25">
      <c r="A1562" t="str">
        <f t="shared" si="29"/>
        <v>99</v>
      </c>
      <c r="B1562" t="str">
        <f>"1"</f>
        <v>1</v>
      </c>
      <c r="C1562" t="s">
        <v>451</v>
      </c>
      <c r="D1562">
        <v>124526</v>
      </c>
      <c r="E1562">
        <v>8.44</v>
      </c>
      <c r="F1562" s="1">
        <v>45336</v>
      </c>
      <c r="G1562" t="s">
        <v>48</v>
      </c>
      <c r="H1562" t="s">
        <v>12</v>
      </c>
    </row>
    <row r="1563" spans="1:8" x14ac:dyDescent="0.25">
      <c r="A1563" t="str">
        <f t="shared" si="29"/>
        <v>99</v>
      </c>
      <c r="B1563" t="str">
        <f>"04037"</f>
        <v>04037</v>
      </c>
      <c r="C1563" t="s">
        <v>150</v>
      </c>
      <c r="D1563">
        <v>124527</v>
      </c>
      <c r="E1563">
        <v>753.8</v>
      </c>
      <c r="F1563" s="1">
        <v>45350</v>
      </c>
      <c r="G1563" t="s">
        <v>48</v>
      </c>
      <c r="H1563" t="s">
        <v>12</v>
      </c>
    </row>
    <row r="1564" spans="1:8" x14ac:dyDescent="0.25">
      <c r="A1564" t="str">
        <f t="shared" si="29"/>
        <v>99</v>
      </c>
      <c r="B1564" t="str">
        <f>"04555"</f>
        <v>04555</v>
      </c>
      <c r="C1564" t="s">
        <v>49</v>
      </c>
      <c r="D1564">
        <v>124528</v>
      </c>
      <c r="E1564">
        <v>121.89</v>
      </c>
      <c r="F1564" s="1">
        <v>45350</v>
      </c>
      <c r="G1564" t="s">
        <v>48</v>
      </c>
      <c r="H1564" t="s">
        <v>12</v>
      </c>
    </row>
    <row r="1565" spans="1:8" x14ac:dyDescent="0.25">
      <c r="A1565" t="str">
        <f t="shared" si="29"/>
        <v>99</v>
      </c>
      <c r="B1565" t="str">
        <f>"04096"</f>
        <v>04096</v>
      </c>
      <c r="C1565" t="s">
        <v>52</v>
      </c>
      <c r="D1565">
        <v>124529</v>
      </c>
      <c r="E1565">
        <v>108.28</v>
      </c>
      <c r="F1565" s="1">
        <v>45350</v>
      </c>
      <c r="G1565" t="s">
        <v>48</v>
      </c>
      <c r="H1565" t="s">
        <v>12</v>
      </c>
    </row>
    <row r="1566" spans="1:8" x14ac:dyDescent="0.25">
      <c r="A1566" t="str">
        <f t="shared" si="29"/>
        <v>99</v>
      </c>
      <c r="B1566" t="str">
        <f>"04719"</f>
        <v>04719</v>
      </c>
      <c r="C1566" t="s">
        <v>52</v>
      </c>
      <c r="D1566">
        <v>124530</v>
      </c>
      <c r="E1566">
        <v>281.97000000000003</v>
      </c>
      <c r="F1566" s="1">
        <v>45350</v>
      </c>
      <c r="G1566" t="s">
        <v>48</v>
      </c>
      <c r="H1566" t="s">
        <v>12</v>
      </c>
    </row>
    <row r="1567" spans="1:8" x14ac:dyDescent="0.25">
      <c r="A1567" t="str">
        <f t="shared" si="29"/>
        <v>99</v>
      </c>
      <c r="B1567" t="str">
        <f>"05071"</f>
        <v>05071</v>
      </c>
      <c r="C1567" t="s">
        <v>52</v>
      </c>
      <c r="D1567">
        <v>124531</v>
      </c>
      <c r="E1567">
        <v>2026.3</v>
      </c>
      <c r="F1567" s="1">
        <v>45350</v>
      </c>
      <c r="G1567" t="s">
        <v>30</v>
      </c>
      <c r="H1567" t="s">
        <v>12</v>
      </c>
    </row>
    <row r="1568" spans="1:8" x14ac:dyDescent="0.25">
      <c r="A1568" t="str">
        <f t="shared" si="29"/>
        <v>99</v>
      </c>
      <c r="B1568" t="str">
        <f>"05071"</f>
        <v>05071</v>
      </c>
      <c r="C1568" t="s">
        <v>52</v>
      </c>
      <c r="D1568">
        <v>124531</v>
      </c>
      <c r="E1568">
        <v>2026.3</v>
      </c>
      <c r="F1568" s="1">
        <v>45412</v>
      </c>
      <c r="G1568" t="s">
        <v>30</v>
      </c>
    </row>
    <row r="1569" spans="1:8" x14ac:dyDescent="0.25">
      <c r="A1569" t="str">
        <f t="shared" si="29"/>
        <v>99</v>
      </c>
      <c r="B1569" t="str">
        <f>"05072"</f>
        <v>05072</v>
      </c>
      <c r="C1569" t="s">
        <v>52</v>
      </c>
      <c r="D1569">
        <v>124532</v>
      </c>
      <c r="E1569">
        <v>361.37</v>
      </c>
      <c r="F1569" s="1">
        <v>45350</v>
      </c>
      <c r="G1569" t="s">
        <v>48</v>
      </c>
      <c r="H1569" t="s">
        <v>12</v>
      </c>
    </row>
    <row r="1570" spans="1:8" x14ac:dyDescent="0.25">
      <c r="A1570" t="str">
        <f t="shared" si="29"/>
        <v>99</v>
      </c>
      <c r="B1570" t="str">
        <f>"24636"</f>
        <v>24636</v>
      </c>
      <c r="C1570" t="s">
        <v>52</v>
      </c>
      <c r="D1570">
        <v>124533</v>
      </c>
      <c r="E1570">
        <v>108.28</v>
      </c>
      <c r="F1570" s="1">
        <v>45350</v>
      </c>
      <c r="G1570" t="s">
        <v>48</v>
      </c>
      <c r="H1570" t="s">
        <v>12</v>
      </c>
    </row>
    <row r="1571" spans="1:8" x14ac:dyDescent="0.25">
      <c r="A1571" t="str">
        <f t="shared" si="29"/>
        <v>99</v>
      </c>
      <c r="B1571" t="str">
        <f>"03420"</f>
        <v>03420</v>
      </c>
      <c r="C1571" t="s">
        <v>452</v>
      </c>
      <c r="D1571">
        <v>124534</v>
      </c>
      <c r="E1571">
        <v>460.4</v>
      </c>
      <c r="F1571" s="1">
        <v>45350</v>
      </c>
      <c r="G1571" t="s">
        <v>48</v>
      </c>
      <c r="H1571" t="s">
        <v>12</v>
      </c>
    </row>
    <row r="1572" spans="1:8" x14ac:dyDescent="0.25">
      <c r="A1572" t="str">
        <f t="shared" si="29"/>
        <v>99</v>
      </c>
      <c r="B1572" t="str">
        <f>"04644"</f>
        <v>04644</v>
      </c>
      <c r="C1572" t="s">
        <v>261</v>
      </c>
      <c r="D1572">
        <v>124535</v>
      </c>
      <c r="E1572">
        <v>46170</v>
      </c>
      <c r="F1572" s="1">
        <v>45350</v>
      </c>
      <c r="G1572" t="s">
        <v>48</v>
      </c>
      <c r="H1572" t="s">
        <v>12</v>
      </c>
    </row>
    <row r="1573" spans="1:8" x14ac:dyDescent="0.25">
      <c r="A1573" t="str">
        <f t="shared" si="29"/>
        <v>99</v>
      </c>
      <c r="B1573" t="str">
        <f>"05393"</f>
        <v>05393</v>
      </c>
      <c r="C1573" t="s">
        <v>453</v>
      </c>
      <c r="D1573">
        <v>124536</v>
      </c>
      <c r="E1573">
        <v>288</v>
      </c>
      <c r="F1573" s="1">
        <v>45350</v>
      </c>
      <c r="G1573" t="s">
        <v>48</v>
      </c>
      <c r="H1573" t="s">
        <v>12</v>
      </c>
    </row>
    <row r="1574" spans="1:8" x14ac:dyDescent="0.25">
      <c r="A1574" t="str">
        <f t="shared" si="29"/>
        <v>99</v>
      </c>
      <c r="B1574" t="str">
        <f>"01525"</f>
        <v>01525</v>
      </c>
      <c r="C1574" t="s">
        <v>56</v>
      </c>
      <c r="D1574">
        <v>124537</v>
      </c>
      <c r="E1574">
        <v>270.25</v>
      </c>
      <c r="F1574" s="1">
        <v>45350</v>
      </c>
      <c r="G1574" t="s">
        <v>48</v>
      </c>
      <c r="H1574" t="s">
        <v>12</v>
      </c>
    </row>
    <row r="1575" spans="1:8" x14ac:dyDescent="0.25">
      <c r="A1575" t="str">
        <f t="shared" si="29"/>
        <v>99</v>
      </c>
      <c r="B1575" t="str">
        <f>"03541"</f>
        <v>03541</v>
      </c>
      <c r="C1575" t="s">
        <v>57</v>
      </c>
      <c r="D1575">
        <v>124538</v>
      </c>
      <c r="E1575">
        <v>808.67</v>
      </c>
      <c r="F1575" s="1">
        <v>45350</v>
      </c>
      <c r="G1575" t="s">
        <v>48</v>
      </c>
      <c r="H1575" t="s">
        <v>12</v>
      </c>
    </row>
    <row r="1576" spans="1:8" x14ac:dyDescent="0.25">
      <c r="A1576" t="str">
        <f t="shared" si="29"/>
        <v>99</v>
      </c>
      <c r="B1576" t="str">
        <f>"03671"</f>
        <v>03671</v>
      </c>
      <c r="C1576" t="s">
        <v>242</v>
      </c>
      <c r="D1576">
        <v>124539</v>
      </c>
      <c r="E1576">
        <v>2801</v>
      </c>
      <c r="F1576" s="1">
        <v>45350</v>
      </c>
      <c r="G1576" t="s">
        <v>48</v>
      </c>
      <c r="H1576" t="s">
        <v>12</v>
      </c>
    </row>
    <row r="1577" spans="1:8" x14ac:dyDescent="0.25">
      <c r="A1577" t="str">
        <f t="shared" si="29"/>
        <v>99</v>
      </c>
      <c r="B1577" t="str">
        <f>"05129"</f>
        <v>05129</v>
      </c>
      <c r="C1577" t="s">
        <v>60</v>
      </c>
      <c r="D1577">
        <v>124540</v>
      </c>
      <c r="E1577">
        <v>55.16</v>
      </c>
      <c r="F1577" s="1">
        <v>45350</v>
      </c>
      <c r="G1577" t="s">
        <v>48</v>
      </c>
      <c r="H1577" t="s">
        <v>12</v>
      </c>
    </row>
    <row r="1578" spans="1:8" x14ac:dyDescent="0.25">
      <c r="A1578" t="str">
        <f t="shared" si="29"/>
        <v>99</v>
      </c>
      <c r="B1578" t="str">
        <f>"00340"</f>
        <v>00340</v>
      </c>
      <c r="C1578" t="s">
        <v>61</v>
      </c>
      <c r="D1578">
        <v>124541</v>
      </c>
      <c r="E1578">
        <v>89328.95</v>
      </c>
      <c r="F1578" s="1">
        <v>45350</v>
      </c>
      <c r="G1578" t="s">
        <v>48</v>
      </c>
      <c r="H1578" t="s">
        <v>12</v>
      </c>
    </row>
    <row r="1579" spans="1:8" x14ac:dyDescent="0.25">
      <c r="A1579" t="str">
        <f t="shared" si="29"/>
        <v>99</v>
      </c>
      <c r="B1579" t="str">
        <f>"02807"</f>
        <v>02807</v>
      </c>
      <c r="C1579" t="s">
        <v>66</v>
      </c>
      <c r="D1579">
        <v>124542</v>
      </c>
      <c r="E1579">
        <v>49680</v>
      </c>
      <c r="F1579" s="1">
        <v>45350</v>
      </c>
      <c r="G1579" t="s">
        <v>48</v>
      </c>
      <c r="H1579" t="s">
        <v>12</v>
      </c>
    </row>
    <row r="1580" spans="1:8" x14ac:dyDescent="0.25">
      <c r="A1580" t="str">
        <f t="shared" si="29"/>
        <v>99</v>
      </c>
      <c r="B1580" t="str">
        <f>"01241"</f>
        <v>01241</v>
      </c>
      <c r="C1580" t="s">
        <v>204</v>
      </c>
      <c r="D1580">
        <v>124543</v>
      </c>
      <c r="E1580">
        <v>81.34</v>
      </c>
      <c r="F1580" s="1">
        <v>45350</v>
      </c>
      <c r="G1580" t="s">
        <v>48</v>
      </c>
      <c r="H1580" t="s">
        <v>12</v>
      </c>
    </row>
    <row r="1581" spans="1:8" x14ac:dyDescent="0.25">
      <c r="A1581" t="str">
        <f t="shared" si="29"/>
        <v>99</v>
      </c>
      <c r="B1581" t="str">
        <f>"00329"</f>
        <v>00329</v>
      </c>
      <c r="C1581" t="s">
        <v>67</v>
      </c>
      <c r="D1581">
        <v>124544</v>
      </c>
      <c r="E1581">
        <v>75</v>
      </c>
      <c r="F1581" s="1">
        <v>45350</v>
      </c>
      <c r="G1581" t="s">
        <v>48</v>
      </c>
      <c r="H1581" t="s">
        <v>12</v>
      </c>
    </row>
    <row r="1582" spans="1:8" x14ac:dyDescent="0.25">
      <c r="A1582" t="str">
        <f t="shared" si="29"/>
        <v>99</v>
      </c>
      <c r="B1582" t="str">
        <f>"04608"</f>
        <v>04608</v>
      </c>
      <c r="C1582" t="s">
        <v>69</v>
      </c>
      <c r="D1582">
        <v>124545</v>
      </c>
      <c r="E1582">
        <v>918</v>
      </c>
      <c r="F1582" s="1">
        <v>45350</v>
      </c>
      <c r="G1582" t="s">
        <v>48</v>
      </c>
      <c r="H1582" t="s">
        <v>12</v>
      </c>
    </row>
    <row r="1583" spans="1:8" x14ac:dyDescent="0.25">
      <c r="A1583" t="str">
        <f t="shared" si="29"/>
        <v>99</v>
      </c>
      <c r="B1583" t="str">
        <f>"00364"</f>
        <v>00364</v>
      </c>
      <c r="C1583" t="s">
        <v>165</v>
      </c>
      <c r="D1583">
        <v>124546</v>
      </c>
      <c r="E1583">
        <v>489.49</v>
      </c>
      <c r="F1583" s="1">
        <v>45350</v>
      </c>
      <c r="G1583" t="s">
        <v>48</v>
      </c>
      <c r="H1583" t="s">
        <v>12</v>
      </c>
    </row>
    <row r="1584" spans="1:8" x14ac:dyDescent="0.25">
      <c r="A1584" t="str">
        <f t="shared" si="29"/>
        <v>99</v>
      </c>
      <c r="B1584" t="str">
        <f>"04483"</f>
        <v>04483</v>
      </c>
      <c r="C1584" t="s">
        <v>267</v>
      </c>
      <c r="D1584">
        <v>124547</v>
      </c>
      <c r="E1584">
        <v>348.36</v>
      </c>
      <c r="F1584" s="1">
        <v>45350</v>
      </c>
      <c r="G1584" t="s">
        <v>48</v>
      </c>
      <c r="H1584" t="s">
        <v>12</v>
      </c>
    </row>
    <row r="1585" spans="1:8" x14ac:dyDescent="0.25">
      <c r="A1585" t="str">
        <f t="shared" si="29"/>
        <v>99</v>
      </c>
      <c r="B1585" t="str">
        <f>"00391"</f>
        <v>00391</v>
      </c>
      <c r="C1585" t="s">
        <v>72</v>
      </c>
      <c r="D1585">
        <v>124548</v>
      </c>
      <c r="E1585">
        <v>53.67</v>
      </c>
      <c r="F1585" s="1">
        <v>45350</v>
      </c>
      <c r="G1585" t="s">
        <v>48</v>
      </c>
      <c r="H1585" t="s">
        <v>12</v>
      </c>
    </row>
    <row r="1586" spans="1:8" x14ac:dyDescent="0.25">
      <c r="A1586" t="str">
        <f t="shared" si="29"/>
        <v>99</v>
      </c>
      <c r="B1586" t="str">
        <f>"01491"</f>
        <v>01491</v>
      </c>
      <c r="C1586" t="s">
        <v>167</v>
      </c>
      <c r="D1586">
        <v>124549</v>
      </c>
      <c r="E1586">
        <v>6824.45</v>
      </c>
      <c r="F1586" s="1">
        <v>45350</v>
      </c>
      <c r="G1586" t="s">
        <v>48</v>
      </c>
      <c r="H1586" t="s">
        <v>12</v>
      </c>
    </row>
    <row r="1587" spans="1:8" x14ac:dyDescent="0.25">
      <c r="A1587" t="str">
        <f t="shared" si="29"/>
        <v>99</v>
      </c>
      <c r="B1587" t="str">
        <f>"01877"</f>
        <v>01877</v>
      </c>
      <c r="C1587" t="s">
        <v>74</v>
      </c>
      <c r="D1587">
        <v>124550</v>
      </c>
      <c r="E1587">
        <v>170.1</v>
      </c>
      <c r="F1587" s="1">
        <v>45350</v>
      </c>
      <c r="G1587" t="s">
        <v>48</v>
      </c>
      <c r="H1587" t="s">
        <v>12</v>
      </c>
    </row>
    <row r="1588" spans="1:8" x14ac:dyDescent="0.25">
      <c r="A1588" t="str">
        <f t="shared" si="29"/>
        <v>99</v>
      </c>
      <c r="B1588" t="str">
        <f>"00428"</f>
        <v>00428</v>
      </c>
      <c r="C1588" t="s">
        <v>292</v>
      </c>
      <c r="D1588">
        <v>124551</v>
      </c>
      <c r="E1588">
        <v>282.35000000000002</v>
      </c>
      <c r="F1588" s="1">
        <v>45350</v>
      </c>
      <c r="G1588" t="s">
        <v>48</v>
      </c>
      <c r="H1588" t="s">
        <v>12</v>
      </c>
    </row>
    <row r="1589" spans="1:8" x14ac:dyDescent="0.25">
      <c r="A1589" t="str">
        <f t="shared" si="29"/>
        <v>99</v>
      </c>
      <c r="B1589" t="str">
        <f>"02315"</f>
        <v>02315</v>
      </c>
      <c r="C1589" t="s">
        <v>169</v>
      </c>
      <c r="D1589">
        <v>124552</v>
      </c>
      <c r="E1589">
        <v>222.5</v>
      </c>
      <c r="F1589" s="1">
        <v>45350</v>
      </c>
      <c r="G1589" t="s">
        <v>48</v>
      </c>
      <c r="H1589" t="s">
        <v>12</v>
      </c>
    </row>
    <row r="1590" spans="1:8" x14ac:dyDescent="0.25">
      <c r="A1590" t="str">
        <f t="shared" si="29"/>
        <v>99</v>
      </c>
      <c r="B1590" t="str">
        <f>"00501"</f>
        <v>00501</v>
      </c>
      <c r="C1590" t="s">
        <v>78</v>
      </c>
      <c r="D1590">
        <v>124553</v>
      </c>
      <c r="E1590">
        <v>153.12</v>
      </c>
      <c r="F1590" s="1">
        <v>45350</v>
      </c>
      <c r="G1590" t="s">
        <v>48</v>
      </c>
      <c r="H1590" t="s">
        <v>12</v>
      </c>
    </row>
    <row r="1591" spans="1:8" x14ac:dyDescent="0.25">
      <c r="A1591" t="str">
        <f t="shared" si="29"/>
        <v>99</v>
      </c>
      <c r="B1591" t="str">
        <f>"05325"</f>
        <v>05325</v>
      </c>
      <c r="C1591" t="s">
        <v>172</v>
      </c>
      <c r="D1591">
        <v>124554</v>
      </c>
      <c r="E1591">
        <v>180.68</v>
      </c>
      <c r="F1591" s="1">
        <v>45350</v>
      </c>
      <c r="G1591" t="s">
        <v>48</v>
      </c>
      <c r="H1591" t="s">
        <v>12</v>
      </c>
    </row>
    <row r="1592" spans="1:8" x14ac:dyDescent="0.25">
      <c r="A1592" t="str">
        <f t="shared" si="29"/>
        <v>99</v>
      </c>
      <c r="B1592" t="str">
        <f>"00508"</f>
        <v>00508</v>
      </c>
      <c r="C1592" t="s">
        <v>210</v>
      </c>
      <c r="D1592">
        <v>124555</v>
      </c>
      <c r="E1592">
        <v>814.44</v>
      </c>
      <c r="F1592" s="1">
        <v>45350</v>
      </c>
      <c r="G1592" t="s">
        <v>48</v>
      </c>
      <c r="H1592" t="s">
        <v>12</v>
      </c>
    </row>
    <row r="1593" spans="1:8" x14ac:dyDescent="0.25">
      <c r="A1593" t="str">
        <f t="shared" si="29"/>
        <v>99</v>
      </c>
      <c r="B1593" t="str">
        <f>"01018"</f>
        <v>01018</v>
      </c>
      <c r="C1593" t="s">
        <v>382</v>
      </c>
      <c r="D1593">
        <v>124556</v>
      </c>
      <c r="E1593">
        <v>601</v>
      </c>
      <c r="F1593" s="1">
        <v>45350</v>
      </c>
      <c r="G1593" t="s">
        <v>48</v>
      </c>
      <c r="H1593" t="s">
        <v>12</v>
      </c>
    </row>
    <row r="1594" spans="1:8" x14ac:dyDescent="0.25">
      <c r="A1594" t="str">
        <f t="shared" si="29"/>
        <v>99</v>
      </c>
      <c r="B1594" t="str">
        <f>"01415"</f>
        <v>01415</v>
      </c>
      <c r="C1594" t="s">
        <v>81</v>
      </c>
      <c r="D1594">
        <v>124557</v>
      </c>
      <c r="E1594">
        <v>1654.66</v>
      </c>
      <c r="F1594" s="1">
        <v>45350</v>
      </c>
      <c r="G1594" t="s">
        <v>48</v>
      </c>
      <c r="H1594" t="s">
        <v>12</v>
      </c>
    </row>
    <row r="1595" spans="1:8" x14ac:dyDescent="0.25">
      <c r="A1595" t="str">
        <f t="shared" si="29"/>
        <v>99</v>
      </c>
      <c r="B1595" t="str">
        <f>"00565"</f>
        <v>00565</v>
      </c>
      <c r="C1595" t="s">
        <v>82</v>
      </c>
      <c r="D1595">
        <v>124558</v>
      </c>
      <c r="E1595">
        <v>625.29</v>
      </c>
      <c r="F1595" s="1">
        <v>45350</v>
      </c>
      <c r="G1595" t="s">
        <v>48</v>
      </c>
      <c r="H1595" t="s">
        <v>12</v>
      </c>
    </row>
    <row r="1596" spans="1:8" x14ac:dyDescent="0.25">
      <c r="A1596" t="str">
        <f t="shared" si="29"/>
        <v>99</v>
      </c>
      <c r="B1596" t="str">
        <f t="shared" ref="B1596:B1601" si="30">"04331"</f>
        <v>04331</v>
      </c>
      <c r="C1596" t="s">
        <v>86</v>
      </c>
      <c r="D1596">
        <v>124561</v>
      </c>
      <c r="E1596">
        <v>3596.05</v>
      </c>
      <c r="F1596" s="1">
        <v>45350</v>
      </c>
      <c r="G1596" t="s">
        <v>48</v>
      </c>
      <c r="H1596" t="s">
        <v>12</v>
      </c>
    </row>
    <row r="1597" spans="1:8" x14ac:dyDescent="0.25">
      <c r="A1597" t="str">
        <f t="shared" si="29"/>
        <v>99</v>
      </c>
      <c r="B1597" t="str">
        <f t="shared" si="30"/>
        <v>04331</v>
      </c>
      <c r="C1597" t="s">
        <v>86</v>
      </c>
      <c r="D1597">
        <v>124562</v>
      </c>
      <c r="E1597">
        <v>837.4</v>
      </c>
      <c r="F1597" s="1">
        <v>45350</v>
      </c>
      <c r="G1597" t="s">
        <v>48</v>
      </c>
      <c r="H1597" t="s">
        <v>12</v>
      </c>
    </row>
    <row r="1598" spans="1:8" x14ac:dyDescent="0.25">
      <c r="A1598" t="str">
        <f t="shared" si="29"/>
        <v>99</v>
      </c>
      <c r="B1598" t="str">
        <f t="shared" si="30"/>
        <v>04331</v>
      </c>
      <c r="C1598" t="s">
        <v>86</v>
      </c>
      <c r="D1598">
        <v>124563</v>
      </c>
      <c r="E1598">
        <v>23318.15</v>
      </c>
      <c r="F1598" s="1">
        <v>45350</v>
      </c>
      <c r="G1598" t="s">
        <v>48</v>
      </c>
      <c r="H1598" t="s">
        <v>12</v>
      </c>
    </row>
    <row r="1599" spans="1:8" x14ac:dyDescent="0.25">
      <c r="A1599" t="str">
        <f t="shared" si="29"/>
        <v>99</v>
      </c>
      <c r="B1599" t="str">
        <f t="shared" si="30"/>
        <v>04331</v>
      </c>
      <c r="C1599" t="s">
        <v>86</v>
      </c>
      <c r="D1599">
        <v>124564</v>
      </c>
      <c r="E1599">
        <v>295</v>
      </c>
      <c r="F1599" s="1">
        <v>45350</v>
      </c>
      <c r="G1599" t="s">
        <v>48</v>
      </c>
      <c r="H1599" t="s">
        <v>12</v>
      </c>
    </row>
    <row r="1600" spans="1:8" x14ac:dyDescent="0.25">
      <c r="A1600" t="str">
        <f t="shared" si="29"/>
        <v>99</v>
      </c>
      <c r="B1600" t="str">
        <f t="shared" si="30"/>
        <v>04331</v>
      </c>
      <c r="C1600" t="s">
        <v>86</v>
      </c>
      <c r="D1600">
        <v>124565</v>
      </c>
      <c r="E1600">
        <v>62921.17</v>
      </c>
      <c r="F1600" s="1">
        <v>45350</v>
      </c>
      <c r="G1600" t="s">
        <v>48</v>
      </c>
      <c r="H1600" t="s">
        <v>12</v>
      </c>
    </row>
    <row r="1601" spans="1:8" x14ac:dyDescent="0.25">
      <c r="A1601" t="str">
        <f t="shared" si="29"/>
        <v>99</v>
      </c>
      <c r="B1601" t="str">
        <f t="shared" si="30"/>
        <v>04331</v>
      </c>
      <c r="C1601" t="s">
        <v>86</v>
      </c>
      <c r="D1601">
        <v>124566</v>
      </c>
      <c r="E1601">
        <v>11770</v>
      </c>
      <c r="F1601" s="1">
        <v>45350</v>
      </c>
      <c r="G1601" t="s">
        <v>48</v>
      </c>
      <c r="H1601" t="s">
        <v>12</v>
      </c>
    </row>
    <row r="1602" spans="1:8" x14ac:dyDescent="0.25">
      <c r="A1602" t="str">
        <f t="shared" ref="A1602:A1665" si="31">"99"</f>
        <v>99</v>
      </c>
      <c r="B1602" t="str">
        <f>"05172"</f>
        <v>05172</v>
      </c>
      <c r="C1602" t="s">
        <v>89</v>
      </c>
      <c r="D1602">
        <v>124567</v>
      </c>
      <c r="E1602">
        <v>382.51</v>
      </c>
      <c r="F1602" s="1">
        <v>45350</v>
      </c>
      <c r="G1602" t="s">
        <v>48</v>
      </c>
      <c r="H1602" t="s">
        <v>12</v>
      </c>
    </row>
    <row r="1603" spans="1:8" x14ac:dyDescent="0.25">
      <c r="A1603" t="str">
        <f t="shared" si="31"/>
        <v>99</v>
      </c>
      <c r="B1603" t="str">
        <f>"05142"</f>
        <v>05142</v>
      </c>
      <c r="C1603" t="s">
        <v>92</v>
      </c>
      <c r="D1603">
        <v>124568</v>
      </c>
      <c r="E1603">
        <v>163.44999999999999</v>
      </c>
      <c r="F1603" s="1">
        <v>45350</v>
      </c>
      <c r="G1603" t="s">
        <v>48</v>
      </c>
      <c r="H1603" t="s">
        <v>12</v>
      </c>
    </row>
    <row r="1604" spans="1:8" x14ac:dyDescent="0.25">
      <c r="A1604" t="str">
        <f t="shared" si="31"/>
        <v>99</v>
      </c>
      <c r="B1604" t="str">
        <f>"04492"</f>
        <v>04492</v>
      </c>
      <c r="C1604" t="s">
        <v>454</v>
      </c>
      <c r="D1604">
        <v>124569</v>
      </c>
      <c r="E1604">
        <v>429</v>
      </c>
      <c r="F1604" s="1">
        <v>45350</v>
      </c>
      <c r="G1604" t="s">
        <v>48</v>
      </c>
      <c r="H1604" t="s">
        <v>12</v>
      </c>
    </row>
    <row r="1605" spans="1:8" x14ac:dyDescent="0.25">
      <c r="A1605" t="str">
        <f t="shared" si="31"/>
        <v>99</v>
      </c>
      <c r="B1605" t="str">
        <f>"02536"</f>
        <v>02536</v>
      </c>
      <c r="C1605" t="s">
        <v>96</v>
      </c>
      <c r="D1605">
        <v>124570</v>
      </c>
      <c r="E1605">
        <v>34.479999999999997</v>
      </c>
      <c r="F1605" s="1">
        <v>45350</v>
      </c>
      <c r="G1605" t="s">
        <v>48</v>
      </c>
      <c r="H1605" t="s">
        <v>12</v>
      </c>
    </row>
    <row r="1606" spans="1:8" x14ac:dyDescent="0.25">
      <c r="A1606" t="str">
        <f t="shared" si="31"/>
        <v>99</v>
      </c>
      <c r="B1606" t="str">
        <f>"04262"</f>
        <v>04262</v>
      </c>
      <c r="C1606" t="s">
        <v>313</v>
      </c>
      <c r="D1606">
        <v>124571</v>
      </c>
      <c r="E1606">
        <v>79593.8</v>
      </c>
      <c r="F1606" s="1">
        <v>45350</v>
      </c>
      <c r="G1606" t="s">
        <v>48</v>
      </c>
      <c r="H1606" t="s">
        <v>12</v>
      </c>
    </row>
    <row r="1607" spans="1:8" x14ac:dyDescent="0.25">
      <c r="A1607" t="str">
        <f t="shared" si="31"/>
        <v>99</v>
      </c>
      <c r="B1607" t="str">
        <f>"02571"</f>
        <v>02571</v>
      </c>
      <c r="C1607" t="s">
        <v>8</v>
      </c>
      <c r="D1607">
        <v>124572</v>
      </c>
      <c r="E1607">
        <v>170</v>
      </c>
      <c r="F1607" s="1">
        <v>45350</v>
      </c>
      <c r="G1607" t="s">
        <v>48</v>
      </c>
      <c r="H1607" t="s">
        <v>12</v>
      </c>
    </row>
    <row r="1608" spans="1:8" x14ac:dyDescent="0.25">
      <c r="A1608" t="str">
        <f t="shared" si="31"/>
        <v>99</v>
      </c>
      <c r="B1608" t="str">
        <f>"04598"</f>
        <v>04598</v>
      </c>
      <c r="C1608" t="s">
        <v>352</v>
      </c>
      <c r="D1608">
        <v>124573</v>
      </c>
      <c r="E1608">
        <v>719</v>
      </c>
      <c r="F1608" s="1">
        <v>45350</v>
      </c>
      <c r="G1608" t="s">
        <v>48</v>
      </c>
      <c r="H1608" t="s">
        <v>12</v>
      </c>
    </row>
    <row r="1609" spans="1:8" x14ac:dyDescent="0.25">
      <c r="A1609" t="str">
        <f t="shared" si="31"/>
        <v>99</v>
      </c>
      <c r="B1609" t="str">
        <f>"04944"</f>
        <v>04944</v>
      </c>
      <c r="C1609" t="s">
        <v>455</v>
      </c>
      <c r="D1609">
        <v>124574</v>
      </c>
      <c r="E1609">
        <v>447.56</v>
      </c>
      <c r="F1609" s="1">
        <v>45350</v>
      </c>
      <c r="G1609" t="s">
        <v>48</v>
      </c>
      <c r="H1609" t="s">
        <v>12</v>
      </c>
    </row>
    <row r="1610" spans="1:8" x14ac:dyDescent="0.25">
      <c r="A1610" t="str">
        <f t="shared" si="31"/>
        <v>99</v>
      </c>
      <c r="B1610" t="str">
        <f>"00437"</f>
        <v>00437</v>
      </c>
      <c r="C1610" t="s">
        <v>99</v>
      </c>
      <c r="D1610">
        <v>124575</v>
      </c>
      <c r="E1610">
        <v>18.61</v>
      </c>
      <c r="F1610" s="1">
        <v>45350</v>
      </c>
      <c r="G1610" t="s">
        <v>48</v>
      </c>
      <c r="H1610" t="s">
        <v>12</v>
      </c>
    </row>
    <row r="1611" spans="1:8" x14ac:dyDescent="0.25">
      <c r="A1611" t="str">
        <f t="shared" si="31"/>
        <v>99</v>
      </c>
      <c r="B1611" t="str">
        <f>"00818"</f>
        <v>00818</v>
      </c>
      <c r="C1611" t="s">
        <v>138</v>
      </c>
      <c r="D1611">
        <v>124576</v>
      </c>
      <c r="E1611">
        <v>894.97</v>
      </c>
      <c r="F1611" s="1">
        <v>45350</v>
      </c>
      <c r="G1611" t="s">
        <v>48</v>
      </c>
      <c r="H1611" t="s">
        <v>12</v>
      </c>
    </row>
    <row r="1612" spans="1:8" x14ac:dyDescent="0.25">
      <c r="A1612" t="str">
        <f t="shared" si="31"/>
        <v>99</v>
      </c>
      <c r="B1612" t="str">
        <f>"00246"</f>
        <v>00246</v>
      </c>
      <c r="C1612" t="s">
        <v>102</v>
      </c>
      <c r="D1612">
        <v>124577</v>
      </c>
      <c r="E1612">
        <v>57.48</v>
      </c>
      <c r="F1612" s="1">
        <v>45350</v>
      </c>
      <c r="G1612" t="s">
        <v>48</v>
      </c>
      <c r="H1612" t="s">
        <v>12</v>
      </c>
    </row>
    <row r="1613" spans="1:8" x14ac:dyDescent="0.25">
      <c r="A1613" t="str">
        <f t="shared" si="31"/>
        <v>99</v>
      </c>
      <c r="B1613" t="str">
        <f>"04316"</f>
        <v>04316</v>
      </c>
      <c r="C1613" t="s">
        <v>105</v>
      </c>
      <c r="D1613">
        <v>124578</v>
      </c>
      <c r="E1613">
        <v>545.78</v>
      </c>
      <c r="F1613" s="1">
        <v>45350</v>
      </c>
      <c r="G1613" t="s">
        <v>48</v>
      </c>
      <c r="H1613" t="s">
        <v>12</v>
      </c>
    </row>
    <row r="1614" spans="1:8" x14ac:dyDescent="0.25">
      <c r="A1614" t="str">
        <f t="shared" si="31"/>
        <v>99</v>
      </c>
      <c r="B1614" t="str">
        <f>"03953"</f>
        <v>03953</v>
      </c>
      <c r="C1614" t="s">
        <v>278</v>
      </c>
      <c r="D1614">
        <v>124579</v>
      </c>
      <c r="E1614">
        <v>556.22</v>
      </c>
      <c r="F1614" s="1">
        <v>45350</v>
      </c>
      <c r="G1614" t="s">
        <v>48</v>
      </c>
      <c r="H1614" t="s">
        <v>12</v>
      </c>
    </row>
    <row r="1615" spans="1:8" x14ac:dyDescent="0.25">
      <c r="A1615" t="str">
        <f t="shared" si="31"/>
        <v>99</v>
      </c>
      <c r="B1615" t="str">
        <f>"1"</f>
        <v>1</v>
      </c>
      <c r="C1615" t="s">
        <v>456</v>
      </c>
      <c r="D1615">
        <v>124580</v>
      </c>
      <c r="E1615">
        <v>17.329999999999998</v>
      </c>
      <c r="F1615" s="1">
        <v>45350</v>
      </c>
      <c r="G1615" t="s">
        <v>30</v>
      </c>
      <c r="H1615" t="s">
        <v>12</v>
      </c>
    </row>
    <row r="1616" spans="1:8" x14ac:dyDescent="0.25">
      <c r="A1616" t="str">
        <f t="shared" si="31"/>
        <v>99</v>
      </c>
      <c r="B1616" t="str">
        <f>"1"</f>
        <v>1</v>
      </c>
      <c r="C1616" t="s">
        <v>457</v>
      </c>
      <c r="D1616">
        <v>124580</v>
      </c>
      <c r="E1616">
        <v>17.329999999999998</v>
      </c>
      <c r="F1616" s="1">
        <v>45412</v>
      </c>
      <c r="G1616" t="s">
        <v>30</v>
      </c>
    </row>
    <row r="1617" spans="1:8" x14ac:dyDescent="0.25">
      <c r="A1617" t="str">
        <f t="shared" si="31"/>
        <v>99</v>
      </c>
      <c r="B1617" t="str">
        <f>"04473"</f>
        <v>04473</v>
      </c>
      <c r="C1617" t="s">
        <v>107</v>
      </c>
      <c r="D1617">
        <v>124581</v>
      </c>
      <c r="E1617">
        <v>82.5</v>
      </c>
      <c r="F1617" s="1">
        <v>45350</v>
      </c>
      <c r="G1617" t="s">
        <v>48</v>
      </c>
      <c r="H1617" t="s">
        <v>12</v>
      </c>
    </row>
    <row r="1618" spans="1:8" x14ac:dyDescent="0.25">
      <c r="A1618" t="str">
        <f t="shared" si="31"/>
        <v>99</v>
      </c>
      <c r="B1618" t="str">
        <f>"03982"</f>
        <v>03982</v>
      </c>
      <c r="C1618" t="s">
        <v>376</v>
      </c>
      <c r="D1618">
        <v>124582</v>
      </c>
      <c r="E1618">
        <v>463</v>
      </c>
      <c r="F1618" s="1">
        <v>45350</v>
      </c>
      <c r="G1618" t="s">
        <v>48</v>
      </c>
      <c r="H1618" t="s">
        <v>12</v>
      </c>
    </row>
    <row r="1619" spans="1:8" x14ac:dyDescent="0.25">
      <c r="A1619" t="str">
        <f t="shared" si="31"/>
        <v>99</v>
      </c>
      <c r="B1619" t="str">
        <f>"00936"</f>
        <v>00936</v>
      </c>
      <c r="C1619" t="s">
        <v>186</v>
      </c>
      <c r="D1619">
        <v>124583</v>
      </c>
      <c r="E1619">
        <v>135.44999999999999</v>
      </c>
      <c r="F1619" s="1">
        <v>45350</v>
      </c>
      <c r="G1619" t="s">
        <v>48</v>
      </c>
      <c r="H1619" t="s">
        <v>12</v>
      </c>
    </row>
    <row r="1620" spans="1:8" x14ac:dyDescent="0.25">
      <c r="A1620" t="str">
        <f t="shared" si="31"/>
        <v>99</v>
      </c>
      <c r="B1620" t="str">
        <f>"00959"</f>
        <v>00959</v>
      </c>
      <c r="C1620" t="s">
        <v>301</v>
      </c>
      <c r="D1620">
        <v>124584</v>
      </c>
      <c r="E1620">
        <v>213.5</v>
      </c>
      <c r="F1620" s="1">
        <v>45350</v>
      </c>
      <c r="G1620" t="s">
        <v>48</v>
      </c>
      <c r="H1620" t="s">
        <v>12</v>
      </c>
    </row>
    <row r="1621" spans="1:8" x14ac:dyDescent="0.25">
      <c r="A1621" t="str">
        <f t="shared" si="31"/>
        <v>99</v>
      </c>
      <c r="B1621" t="str">
        <f>"05410"</f>
        <v>05410</v>
      </c>
      <c r="C1621" t="s">
        <v>45</v>
      </c>
      <c r="D1621">
        <v>124585</v>
      </c>
      <c r="E1621">
        <v>250</v>
      </c>
      <c r="F1621" s="1">
        <v>45350</v>
      </c>
      <c r="G1621" t="s">
        <v>48</v>
      </c>
      <c r="H1621" t="s">
        <v>12</v>
      </c>
    </row>
    <row r="1622" spans="1:8" x14ac:dyDescent="0.25">
      <c r="A1622" t="str">
        <f t="shared" si="31"/>
        <v>99</v>
      </c>
      <c r="B1622" t="str">
        <f>"01629"</f>
        <v>01629</v>
      </c>
      <c r="C1622" t="s">
        <v>189</v>
      </c>
      <c r="D1622">
        <v>124586</v>
      </c>
      <c r="E1622">
        <v>1049.1300000000001</v>
      </c>
      <c r="F1622" s="1">
        <v>45350</v>
      </c>
      <c r="G1622" t="s">
        <v>48</v>
      </c>
      <c r="H1622" t="s">
        <v>12</v>
      </c>
    </row>
    <row r="1623" spans="1:8" x14ac:dyDescent="0.25">
      <c r="A1623" t="str">
        <f t="shared" si="31"/>
        <v>99</v>
      </c>
      <c r="B1623" t="str">
        <f>"05492"</f>
        <v>05492</v>
      </c>
      <c r="C1623" t="s">
        <v>458</v>
      </c>
      <c r="D1623">
        <v>124587</v>
      </c>
      <c r="E1623">
        <v>450</v>
      </c>
      <c r="F1623" s="1">
        <v>45350</v>
      </c>
      <c r="G1623" t="s">
        <v>48</v>
      </c>
      <c r="H1623" t="s">
        <v>12</v>
      </c>
    </row>
    <row r="1624" spans="1:8" x14ac:dyDescent="0.25">
      <c r="A1624" t="str">
        <f t="shared" si="31"/>
        <v>99</v>
      </c>
      <c r="B1624" t="str">
        <f>"00036"</f>
        <v>00036</v>
      </c>
      <c r="C1624" t="s">
        <v>231</v>
      </c>
      <c r="D1624">
        <v>124588</v>
      </c>
      <c r="E1624">
        <v>260</v>
      </c>
      <c r="F1624" s="1">
        <v>45350</v>
      </c>
      <c r="G1624" t="s">
        <v>48</v>
      </c>
      <c r="H1624" t="s">
        <v>12</v>
      </c>
    </row>
    <row r="1625" spans="1:8" x14ac:dyDescent="0.25">
      <c r="A1625" t="str">
        <f t="shared" si="31"/>
        <v>99</v>
      </c>
      <c r="B1625" t="str">
        <f>"04016"</f>
        <v>04016</v>
      </c>
      <c r="C1625" t="s">
        <v>197</v>
      </c>
      <c r="D1625">
        <v>124589</v>
      </c>
      <c r="E1625">
        <v>3473.2</v>
      </c>
      <c r="F1625" s="1">
        <v>45350</v>
      </c>
      <c r="G1625" t="s">
        <v>48</v>
      </c>
      <c r="H1625" t="s">
        <v>12</v>
      </c>
    </row>
    <row r="1626" spans="1:8" x14ac:dyDescent="0.25">
      <c r="A1626" t="str">
        <f t="shared" si="31"/>
        <v>99</v>
      </c>
      <c r="B1626" t="str">
        <f>"04314"</f>
        <v>04314</v>
      </c>
      <c r="C1626" t="s">
        <v>124</v>
      </c>
      <c r="D1626">
        <v>124590</v>
      </c>
      <c r="E1626">
        <v>4455</v>
      </c>
      <c r="F1626" s="1">
        <v>45350</v>
      </c>
      <c r="G1626" t="s">
        <v>48</v>
      </c>
      <c r="H1626" t="s">
        <v>12</v>
      </c>
    </row>
    <row r="1627" spans="1:8" x14ac:dyDescent="0.25">
      <c r="A1627" t="str">
        <f t="shared" si="31"/>
        <v>99</v>
      </c>
      <c r="B1627" t="str">
        <f>"04325"</f>
        <v>04325</v>
      </c>
      <c r="C1627" t="s">
        <v>459</v>
      </c>
      <c r="D1627">
        <v>124591</v>
      </c>
      <c r="E1627">
        <v>2778.23</v>
      </c>
      <c r="F1627" s="1">
        <v>45350</v>
      </c>
      <c r="G1627" t="s">
        <v>48</v>
      </c>
      <c r="H1627" t="s">
        <v>12</v>
      </c>
    </row>
    <row r="1628" spans="1:8" x14ac:dyDescent="0.25">
      <c r="A1628" t="str">
        <f t="shared" si="31"/>
        <v>99</v>
      </c>
      <c r="B1628" t="str">
        <f>"02299"</f>
        <v>02299</v>
      </c>
      <c r="C1628" t="s">
        <v>126</v>
      </c>
      <c r="D1628">
        <v>124592</v>
      </c>
      <c r="E1628">
        <v>8769.2999999999993</v>
      </c>
      <c r="F1628" s="1">
        <v>45350</v>
      </c>
      <c r="G1628" t="s">
        <v>48</v>
      </c>
      <c r="H1628" t="s">
        <v>12</v>
      </c>
    </row>
    <row r="1629" spans="1:8" x14ac:dyDescent="0.25">
      <c r="A1629" t="str">
        <f t="shared" si="31"/>
        <v>99</v>
      </c>
      <c r="B1629" t="str">
        <f>"04244"</f>
        <v>04244</v>
      </c>
      <c r="C1629" t="s">
        <v>127</v>
      </c>
      <c r="D1629">
        <v>124593</v>
      </c>
      <c r="E1629">
        <v>2300</v>
      </c>
      <c r="F1629" s="1">
        <v>45350</v>
      </c>
      <c r="G1629" t="s">
        <v>48</v>
      </c>
      <c r="H1629" t="s">
        <v>12</v>
      </c>
    </row>
    <row r="1630" spans="1:8" x14ac:dyDescent="0.25">
      <c r="A1630" t="str">
        <f t="shared" si="31"/>
        <v>99</v>
      </c>
      <c r="B1630" t="str">
        <f>"05168"</f>
        <v>05168</v>
      </c>
      <c r="C1630" t="s">
        <v>128</v>
      </c>
      <c r="D1630">
        <v>124594</v>
      </c>
      <c r="E1630">
        <v>4500</v>
      </c>
      <c r="F1630" s="1">
        <v>45350</v>
      </c>
      <c r="G1630" t="s">
        <v>48</v>
      </c>
      <c r="H1630" t="s">
        <v>12</v>
      </c>
    </row>
    <row r="1631" spans="1:8" x14ac:dyDescent="0.25">
      <c r="A1631" t="str">
        <f t="shared" si="31"/>
        <v>99</v>
      </c>
      <c r="B1631" t="str">
        <f>"04597"</f>
        <v>04597</v>
      </c>
      <c r="C1631" t="s">
        <v>380</v>
      </c>
      <c r="D1631">
        <v>124595</v>
      </c>
      <c r="E1631">
        <v>6070.5</v>
      </c>
      <c r="F1631" s="1">
        <v>45350</v>
      </c>
      <c r="G1631" t="s">
        <v>48</v>
      </c>
      <c r="H1631" t="s">
        <v>12</v>
      </c>
    </row>
    <row r="1632" spans="1:8" x14ac:dyDescent="0.25">
      <c r="A1632" t="str">
        <f t="shared" si="31"/>
        <v>99</v>
      </c>
      <c r="B1632" t="str">
        <f>"05049"</f>
        <v>05049</v>
      </c>
      <c r="C1632" t="s">
        <v>65</v>
      </c>
      <c r="D1632">
        <v>124596</v>
      </c>
      <c r="E1632">
        <v>2044</v>
      </c>
      <c r="F1632" s="1">
        <v>45350</v>
      </c>
      <c r="G1632" t="s">
        <v>48</v>
      </c>
      <c r="H1632" t="s">
        <v>12</v>
      </c>
    </row>
    <row r="1633" spans="1:8" x14ac:dyDescent="0.25">
      <c r="A1633" t="str">
        <f t="shared" si="31"/>
        <v>99</v>
      </c>
      <c r="B1633" t="str">
        <f>"03651"</f>
        <v>03651</v>
      </c>
      <c r="C1633" t="s">
        <v>265</v>
      </c>
      <c r="D1633">
        <v>124597</v>
      </c>
      <c r="E1633">
        <v>4026.19</v>
      </c>
      <c r="F1633" s="1">
        <v>45350</v>
      </c>
      <c r="G1633" t="s">
        <v>48</v>
      </c>
      <c r="H1633" t="s">
        <v>12</v>
      </c>
    </row>
    <row r="1634" spans="1:8" x14ac:dyDescent="0.25">
      <c r="A1634" t="str">
        <f t="shared" si="31"/>
        <v>99</v>
      </c>
      <c r="B1634" t="str">
        <f>"03342"</f>
        <v>03342</v>
      </c>
      <c r="C1634" t="s">
        <v>130</v>
      </c>
      <c r="D1634">
        <v>124598</v>
      </c>
      <c r="E1634">
        <v>4630.9799999999996</v>
      </c>
      <c r="F1634" s="1">
        <v>45350</v>
      </c>
      <c r="G1634" t="s">
        <v>48</v>
      </c>
      <c r="H1634" t="s">
        <v>12</v>
      </c>
    </row>
    <row r="1635" spans="1:8" x14ac:dyDescent="0.25">
      <c r="A1635" t="str">
        <f t="shared" si="31"/>
        <v>99</v>
      </c>
      <c r="B1635" t="str">
        <f>"03878"</f>
        <v>03878</v>
      </c>
      <c r="C1635" t="s">
        <v>206</v>
      </c>
      <c r="D1635">
        <v>124599</v>
      </c>
      <c r="E1635">
        <v>1112.06</v>
      </c>
      <c r="F1635" s="1">
        <v>45350</v>
      </c>
      <c r="G1635" t="s">
        <v>48</v>
      </c>
      <c r="H1635" t="s">
        <v>12</v>
      </c>
    </row>
    <row r="1636" spans="1:8" x14ac:dyDescent="0.25">
      <c r="A1636" t="str">
        <f t="shared" si="31"/>
        <v>99</v>
      </c>
      <c r="B1636" t="str">
        <f>"05369"</f>
        <v>05369</v>
      </c>
      <c r="C1636" t="s">
        <v>460</v>
      </c>
      <c r="D1636">
        <v>124600</v>
      </c>
      <c r="E1636">
        <v>1295</v>
      </c>
      <c r="F1636" s="1">
        <v>45350</v>
      </c>
      <c r="G1636" t="s">
        <v>48</v>
      </c>
      <c r="H1636" t="s">
        <v>12</v>
      </c>
    </row>
    <row r="1637" spans="1:8" x14ac:dyDescent="0.25">
      <c r="A1637" t="str">
        <f t="shared" si="31"/>
        <v>99</v>
      </c>
      <c r="B1637" t="str">
        <f>"05385"</f>
        <v>05385</v>
      </c>
      <c r="C1637" t="s">
        <v>461</v>
      </c>
      <c r="D1637">
        <v>124601</v>
      </c>
      <c r="E1637">
        <v>6925</v>
      </c>
      <c r="F1637" s="1">
        <v>45350</v>
      </c>
      <c r="G1637" t="s">
        <v>48</v>
      </c>
      <c r="H1637" t="s">
        <v>12</v>
      </c>
    </row>
    <row r="1638" spans="1:8" x14ac:dyDescent="0.25">
      <c r="A1638" t="str">
        <f t="shared" si="31"/>
        <v>99</v>
      </c>
      <c r="B1638" t="str">
        <f t="shared" ref="B1638:B1646" si="32">"04331"</f>
        <v>04331</v>
      </c>
      <c r="C1638" t="s">
        <v>86</v>
      </c>
      <c r="D1638">
        <v>124602</v>
      </c>
      <c r="E1638">
        <v>16343.75</v>
      </c>
      <c r="F1638" s="1">
        <v>45350</v>
      </c>
      <c r="G1638" t="s">
        <v>48</v>
      </c>
      <c r="H1638" t="s">
        <v>12</v>
      </c>
    </row>
    <row r="1639" spans="1:8" x14ac:dyDescent="0.25">
      <c r="A1639" t="str">
        <f t="shared" si="31"/>
        <v>99</v>
      </c>
      <c r="B1639" t="str">
        <f t="shared" si="32"/>
        <v>04331</v>
      </c>
      <c r="C1639" t="s">
        <v>86</v>
      </c>
      <c r="D1639">
        <v>124603</v>
      </c>
      <c r="E1639">
        <v>7300</v>
      </c>
      <c r="F1639" s="1">
        <v>45350</v>
      </c>
      <c r="G1639" t="s">
        <v>48</v>
      </c>
      <c r="H1639" t="s">
        <v>12</v>
      </c>
    </row>
    <row r="1640" spans="1:8" x14ac:dyDescent="0.25">
      <c r="A1640" t="str">
        <f t="shared" si="31"/>
        <v>99</v>
      </c>
      <c r="B1640" t="str">
        <f t="shared" si="32"/>
        <v>04331</v>
      </c>
      <c r="C1640" t="s">
        <v>86</v>
      </c>
      <c r="D1640">
        <v>124604</v>
      </c>
      <c r="E1640">
        <v>7150</v>
      </c>
      <c r="F1640" s="1">
        <v>45350</v>
      </c>
      <c r="G1640" t="s">
        <v>48</v>
      </c>
      <c r="H1640" t="s">
        <v>12</v>
      </c>
    </row>
    <row r="1641" spans="1:8" x14ac:dyDescent="0.25">
      <c r="A1641" t="str">
        <f t="shared" si="31"/>
        <v>99</v>
      </c>
      <c r="B1641" t="str">
        <f t="shared" si="32"/>
        <v>04331</v>
      </c>
      <c r="C1641" t="s">
        <v>86</v>
      </c>
      <c r="D1641">
        <v>124605</v>
      </c>
      <c r="E1641">
        <v>3850</v>
      </c>
      <c r="F1641" s="1">
        <v>45350</v>
      </c>
      <c r="G1641" t="s">
        <v>48</v>
      </c>
      <c r="H1641" t="s">
        <v>12</v>
      </c>
    </row>
    <row r="1642" spans="1:8" x14ac:dyDescent="0.25">
      <c r="A1642" t="str">
        <f t="shared" si="31"/>
        <v>99</v>
      </c>
      <c r="B1642" t="str">
        <f t="shared" si="32"/>
        <v>04331</v>
      </c>
      <c r="C1642" t="s">
        <v>86</v>
      </c>
      <c r="D1642">
        <v>124606</v>
      </c>
      <c r="E1642">
        <v>5280</v>
      </c>
      <c r="F1642" s="1">
        <v>45350</v>
      </c>
      <c r="G1642" t="s">
        <v>48</v>
      </c>
      <c r="H1642" t="s">
        <v>12</v>
      </c>
    </row>
    <row r="1643" spans="1:8" x14ac:dyDescent="0.25">
      <c r="A1643" t="str">
        <f t="shared" si="31"/>
        <v>99</v>
      </c>
      <c r="B1643" t="str">
        <f t="shared" si="32"/>
        <v>04331</v>
      </c>
      <c r="C1643" t="s">
        <v>86</v>
      </c>
      <c r="D1643">
        <v>124607</v>
      </c>
      <c r="E1643">
        <v>3230.35</v>
      </c>
      <c r="F1643" s="1">
        <v>45350</v>
      </c>
      <c r="G1643" t="s">
        <v>48</v>
      </c>
      <c r="H1643" t="s">
        <v>12</v>
      </c>
    </row>
    <row r="1644" spans="1:8" x14ac:dyDescent="0.25">
      <c r="A1644" t="str">
        <f t="shared" si="31"/>
        <v>99</v>
      </c>
      <c r="B1644" t="str">
        <f t="shared" si="32"/>
        <v>04331</v>
      </c>
      <c r="C1644" t="s">
        <v>86</v>
      </c>
      <c r="D1644">
        <v>124608</v>
      </c>
      <c r="E1644">
        <v>4104.8500000000004</v>
      </c>
      <c r="F1644" s="1">
        <v>45350</v>
      </c>
      <c r="G1644" t="s">
        <v>48</v>
      </c>
      <c r="H1644" t="s">
        <v>12</v>
      </c>
    </row>
    <row r="1645" spans="1:8" x14ac:dyDescent="0.25">
      <c r="A1645" t="str">
        <f t="shared" si="31"/>
        <v>99</v>
      </c>
      <c r="B1645" t="str">
        <f t="shared" si="32"/>
        <v>04331</v>
      </c>
      <c r="C1645" t="s">
        <v>86</v>
      </c>
      <c r="D1645">
        <v>124609</v>
      </c>
      <c r="E1645">
        <v>25000</v>
      </c>
      <c r="F1645" s="1">
        <v>45350</v>
      </c>
      <c r="G1645" t="s">
        <v>48</v>
      </c>
      <c r="H1645" t="s">
        <v>12</v>
      </c>
    </row>
    <row r="1646" spans="1:8" x14ac:dyDescent="0.25">
      <c r="A1646" t="str">
        <f t="shared" si="31"/>
        <v>99</v>
      </c>
      <c r="B1646" t="str">
        <f t="shared" si="32"/>
        <v>04331</v>
      </c>
      <c r="C1646" t="s">
        <v>86</v>
      </c>
      <c r="D1646">
        <v>124610</v>
      </c>
      <c r="E1646">
        <v>14000</v>
      </c>
      <c r="F1646" s="1">
        <v>45350</v>
      </c>
      <c r="G1646" t="s">
        <v>48</v>
      </c>
      <c r="H1646" t="s">
        <v>12</v>
      </c>
    </row>
    <row r="1647" spans="1:8" x14ac:dyDescent="0.25">
      <c r="A1647" t="str">
        <f t="shared" si="31"/>
        <v>99</v>
      </c>
      <c r="B1647" t="str">
        <f>"05324"</f>
        <v>05324</v>
      </c>
      <c r="C1647" t="s">
        <v>462</v>
      </c>
      <c r="D1647">
        <v>124611</v>
      </c>
      <c r="E1647">
        <v>1460</v>
      </c>
      <c r="F1647" s="1">
        <v>45350</v>
      </c>
      <c r="G1647" t="s">
        <v>48</v>
      </c>
      <c r="H1647" t="s">
        <v>12</v>
      </c>
    </row>
    <row r="1648" spans="1:8" x14ac:dyDescent="0.25">
      <c r="A1648" t="str">
        <f t="shared" si="31"/>
        <v>99</v>
      </c>
      <c r="B1648" t="str">
        <f>"04123"</f>
        <v>04123</v>
      </c>
      <c r="C1648" t="s">
        <v>217</v>
      </c>
      <c r="D1648">
        <v>124612</v>
      </c>
      <c r="E1648">
        <v>4032</v>
      </c>
      <c r="F1648" s="1">
        <v>45350</v>
      </c>
      <c r="G1648" t="s">
        <v>48</v>
      </c>
      <c r="H1648" t="s">
        <v>12</v>
      </c>
    </row>
    <row r="1649" spans="1:8" x14ac:dyDescent="0.25">
      <c r="A1649" t="str">
        <f t="shared" si="31"/>
        <v>99</v>
      </c>
      <c r="B1649" t="str">
        <f>"02152"</f>
        <v>02152</v>
      </c>
      <c r="C1649" t="s">
        <v>463</v>
      </c>
      <c r="D1649">
        <v>124613</v>
      </c>
      <c r="E1649">
        <v>2129</v>
      </c>
      <c r="F1649" s="1">
        <v>45350</v>
      </c>
      <c r="G1649" t="s">
        <v>48</v>
      </c>
      <c r="H1649" t="s">
        <v>12</v>
      </c>
    </row>
    <row r="1650" spans="1:8" x14ac:dyDescent="0.25">
      <c r="A1650" t="str">
        <f t="shared" si="31"/>
        <v>99</v>
      </c>
      <c r="B1650" t="str">
        <f>"00770"</f>
        <v>00770</v>
      </c>
      <c r="C1650" t="s">
        <v>220</v>
      </c>
      <c r="D1650">
        <v>124614</v>
      </c>
      <c r="E1650">
        <v>3500</v>
      </c>
      <c r="F1650" s="1">
        <v>45350</v>
      </c>
      <c r="G1650" t="s">
        <v>48</v>
      </c>
      <c r="H1650" t="s">
        <v>12</v>
      </c>
    </row>
    <row r="1651" spans="1:8" x14ac:dyDescent="0.25">
      <c r="A1651" t="str">
        <f t="shared" si="31"/>
        <v>99</v>
      </c>
      <c r="B1651" t="str">
        <f>"04110"</f>
        <v>04110</v>
      </c>
      <c r="C1651" t="s">
        <v>464</v>
      </c>
      <c r="D1651">
        <v>124615</v>
      </c>
      <c r="E1651">
        <v>16845.14</v>
      </c>
      <c r="F1651" s="1">
        <v>45350</v>
      </c>
      <c r="G1651" t="s">
        <v>48</v>
      </c>
      <c r="H1651" t="s">
        <v>12</v>
      </c>
    </row>
    <row r="1652" spans="1:8" x14ac:dyDescent="0.25">
      <c r="A1652" t="str">
        <f t="shared" si="31"/>
        <v>99</v>
      </c>
      <c r="B1652" t="str">
        <f>"04624"</f>
        <v>04624</v>
      </c>
      <c r="C1652" t="s">
        <v>465</v>
      </c>
      <c r="D1652">
        <v>124616</v>
      </c>
      <c r="E1652">
        <v>16380</v>
      </c>
      <c r="F1652" s="1">
        <v>45350</v>
      </c>
      <c r="G1652" t="s">
        <v>48</v>
      </c>
      <c r="H1652" t="s">
        <v>12</v>
      </c>
    </row>
    <row r="1653" spans="1:8" x14ac:dyDescent="0.25">
      <c r="A1653" t="str">
        <f t="shared" si="31"/>
        <v>99</v>
      </c>
      <c r="B1653" t="str">
        <f>"02254"</f>
        <v>02254</v>
      </c>
      <c r="C1653" t="s">
        <v>314</v>
      </c>
      <c r="D1653">
        <v>124617</v>
      </c>
      <c r="E1653">
        <v>2626.65</v>
      </c>
      <c r="F1653" s="1">
        <v>45350</v>
      </c>
      <c r="G1653" t="s">
        <v>48</v>
      </c>
      <c r="H1653" t="s">
        <v>12</v>
      </c>
    </row>
    <row r="1654" spans="1:8" x14ac:dyDescent="0.25">
      <c r="A1654" t="str">
        <f t="shared" si="31"/>
        <v>99</v>
      </c>
      <c r="B1654" t="str">
        <f>"05103"</f>
        <v>05103</v>
      </c>
      <c r="C1654" t="s">
        <v>139</v>
      </c>
      <c r="D1654">
        <v>124618</v>
      </c>
      <c r="E1654">
        <v>2880</v>
      </c>
      <c r="F1654" s="1">
        <v>45350</v>
      </c>
      <c r="G1654" t="s">
        <v>48</v>
      </c>
      <c r="H1654" t="s">
        <v>12</v>
      </c>
    </row>
    <row r="1655" spans="1:8" x14ac:dyDescent="0.25">
      <c r="A1655" t="str">
        <f t="shared" si="31"/>
        <v>99</v>
      </c>
      <c r="B1655" t="str">
        <f>"04772"</f>
        <v>04772</v>
      </c>
      <c r="C1655" t="s">
        <v>342</v>
      </c>
      <c r="D1655">
        <v>124619</v>
      </c>
      <c r="E1655">
        <v>2190</v>
      </c>
      <c r="F1655" s="1">
        <v>45350</v>
      </c>
      <c r="G1655" t="s">
        <v>48</v>
      </c>
      <c r="H1655" t="s">
        <v>12</v>
      </c>
    </row>
    <row r="1656" spans="1:8" x14ac:dyDescent="0.25">
      <c r="A1656" t="str">
        <f t="shared" si="31"/>
        <v>99</v>
      </c>
      <c r="B1656" t="str">
        <f>"05470"</f>
        <v>05470</v>
      </c>
      <c r="C1656" t="s">
        <v>405</v>
      </c>
      <c r="D1656">
        <v>124620</v>
      </c>
      <c r="E1656">
        <v>2880</v>
      </c>
      <c r="F1656" s="1">
        <v>45350</v>
      </c>
      <c r="G1656" t="s">
        <v>48</v>
      </c>
      <c r="H1656" t="s">
        <v>12</v>
      </c>
    </row>
    <row r="1657" spans="1:8" x14ac:dyDescent="0.25">
      <c r="A1657" t="str">
        <f t="shared" si="31"/>
        <v>99</v>
      </c>
      <c r="B1657" t="str">
        <f>"01049"</f>
        <v>01049</v>
      </c>
      <c r="C1657" t="s">
        <v>190</v>
      </c>
      <c r="D1657">
        <v>124621</v>
      </c>
      <c r="E1657">
        <v>1750</v>
      </c>
      <c r="F1657" s="1">
        <v>45350</v>
      </c>
      <c r="G1657" t="s">
        <v>48</v>
      </c>
      <c r="H1657" t="s">
        <v>12</v>
      </c>
    </row>
    <row r="1658" spans="1:8" x14ac:dyDescent="0.25">
      <c r="A1658" t="str">
        <f t="shared" si="31"/>
        <v>99</v>
      </c>
      <c r="B1658" t="str">
        <f>"04975"</f>
        <v>04975</v>
      </c>
      <c r="C1658" t="s">
        <v>316</v>
      </c>
      <c r="D1658">
        <v>124622</v>
      </c>
      <c r="E1658">
        <v>3700</v>
      </c>
      <c r="F1658" s="1">
        <v>45350</v>
      </c>
      <c r="G1658" t="s">
        <v>48</v>
      </c>
      <c r="H1658" t="s">
        <v>12</v>
      </c>
    </row>
    <row r="1659" spans="1:8" x14ac:dyDescent="0.25">
      <c r="A1659" t="str">
        <f t="shared" si="31"/>
        <v>99</v>
      </c>
      <c r="B1659" t="str">
        <f>"00336"</f>
        <v>00336</v>
      </c>
      <c r="C1659" t="s">
        <v>116</v>
      </c>
      <c r="D1659">
        <v>124623</v>
      </c>
      <c r="E1659">
        <v>1459</v>
      </c>
      <c r="F1659" s="1">
        <v>45350</v>
      </c>
      <c r="G1659" t="s">
        <v>48</v>
      </c>
      <c r="H1659" t="s">
        <v>12</v>
      </c>
    </row>
    <row r="1660" spans="1:8" x14ac:dyDescent="0.25">
      <c r="A1660" t="str">
        <f t="shared" si="31"/>
        <v>99</v>
      </c>
      <c r="B1660" t="str">
        <f>"00381"</f>
        <v>00381</v>
      </c>
      <c r="C1660" t="s">
        <v>383</v>
      </c>
      <c r="D1660">
        <v>124624</v>
      </c>
      <c r="E1660">
        <v>6325.28</v>
      </c>
      <c r="F1660" s="1">
        <v>45350</v>
      </c>
      <c r="G1660" t="s">
        <v>48</v>
      </c>
      <c r="H1660" t="s">
        <v>12</v>
      </c>
    </row>
    <row r="1661" spans="1:8" x14ac:dyDescent="0.25">
      <c r="A1661" t="str">
        <f t="shared" si="31"/>
        <v>99</v>
      </c>
      <c r="B1661" t="str">
        <f>"05471"</f>
        <v>05471</v>
      </c>
      <c r="C1661" t="s">
        <v>466</v>
      </c>
      <c r="D1661">
        <v>124625</v>
      </c>
      <c r="E1661">
        <v>19329.63</v>
      </c>
      <c r="F1661" s="1">
        <v>45350</v>
      </c>
      <c r="G1661" t="s">
        <v>48</v>
      </c>
      <c r="H1661" t="s">
        <v>12</v>
      </c>
    </row>
    <row r="1662" spans="1:8" x14ac:dyDescent="0.25">
      <c r="A1662" t="str">
        <f t="shared" si="31"/>
        <v>99</v>
      </c>
      <c r="B1662" t="str">
        <f>"1"</f>
        <v>1</v>
      </c>
      <c r="C1662" t="s">
        <v>467</v>
      </c>
      <c r="D1662">
        <v>124626</v>
      </c>
      <c r="E1662">
        <v>21.07</v>
      </c>
      <c r="F1662" s="1">
        <v>45350</v>
      </c>
      <c r="G1662" t="s">
        <v>48</v>
      </c>
      <c r="H1662" t="s">
        <v>12</v>
      </c>
    </row>
    <row r="1663" spans="1:8" x14ac:dyDescent="0.25">
      <c r="A1663" t="str">
        <f t="shared" si="31"/>
        <v>99</v>
      </c>
      <c r="B1663" t="str">
        <f>"1"</f>
        <v>1</v>
      </c>
      <c r="C1663" t="s">
        <v>468</v>
      </c>
      <c r="D1663">
        <v>124627</v>
      </c>
      <c r="E1663">
        <v>302</v>
      </c>
      <c r="F1663" s="1">
        <v>45350</v>
      </c>
      <c r="G1663" t="s">
        <v>30</v>
      </c>
      <c r="H1663" t="s">
        <v>31</v>
      </c>
    </row>
    <row r="1664" spans="1:8" x14ac:dyDescent="0.25">
      <c r="A1664" t="str">
        <f t="shared" si="31"/>
        <v>99</v>
      </c>
      <c r="B1664" t="str">
        <f>"1"</f>
        <v>1</v>
      </c>
      <c r="C1664" t="s">
        <v>469</v>
      </c>
      <c r="D1664">
        <v>124627</v>
      </c>
      <c r="E1664">
        <v>302</v>
      </c>
      <c r="F1664" s="1">
        <v>45350</v>
      </c>
      <c r="G1664" t="s">
        <v>30</v>
      </c>
    </row>
    <row r="1665" spans="1:8" x14ac:dyDescent="0.25">
      <c r="A1665" t="str">
        <f t="shared" si="31"/>
        <v>99</v>
      </c>
      <c r="B1665" t="str">
        <f>"04755"</f>
        <v>04755</v>
      </c>
      <c r="C1665" t="s">
        <v>149</v>
      </c>
      <c r="D1665">
        <v>124628</v>
      </c>
      <c r="E1665">
        <v>21</v>
      </c>
      <c r="F1665" s="1">
        <v>45364</v>
      </c>
      <c r="G1665" t="s">
        <v>48</v>
      </c>
      <c r="H1665" t="s">
        <v>12</v>
      </c>
    </row>
    <row r="1666" spans="1:8" x14ac:dyDescent="0.25">
      <c r="A1666" t="str">
        <f t="shared" ref="A1666:A1729" si="33">"99"</f>
        <v>99</v>
      </c>
      <c r="B1666" t="str">
        <f>"1"</f>
        <v>1</v>
      </c>
      <c r="C1666" t="s">
        <v>468</v>
      </c>
      <c r="D1666">
        <v>124629</v>
      </c>
      <c r="E1666">
        <v>62</v>
      </c>
      <c r="F1666" s="1">
        <v>45364</v>
      </c>
      <c r="G1666" t="s">
        <v>48</v>
      </c>
      <c r="H1666" t="s">
        <v>12</v>
      </c>
    </row>
    <row r="1667" spans="1:8" x14ac:dyDescent="0.25">
      <c r="A1667" t="str">
        <f t="shared" si="33"/>
        <v>99</v>
      </c>
      <c r="B1667" t="str">
        <f>"04925"</f>
        <v>04925</v>
      </c>
      <c r="C1667" t="s">
        <v>152</v>
      </c>
      <c r="D1667">
        <v>124630</v>
      </c>
      <c r="E1667">
        <v>1231.2</v>
      </c>
      <c r="F1667" s="1">
        <v>45364</v>
      </c>
      <c r="G1667" t="s">
        <v>48</v>
      </c>
      <c r="H1667" t="s">
        <v>12</v>
      </c>
    </row>
    <row r="1668" spans="1:8" x14ac:dyDescent="0.25">
      <c r="A1668" t="str">
        <f t="shared" si="33"/>
        <v>99</v>
      </c>
      <c r="B1668" t="str">
        <f>"05051"</f>
        <v>05051</v>
      </c>
      <c r="C1668" t="s">
        <v>289</v>
      </c>
      <c r="D1668">
        <v>124631</v>
      </c>
      <c r="E1668">
        <v>645</v>
      </c>
      <c r="F1668" s="1">
        <v>45364</v>
      </c>
      <c r="G1668" t="s">
        <v>48</v>
      </c>
      <c r="H1668" t="s">
        <v>12</v>
      </c>
    </row>
    <row r="1669" spans="1:8" x14ac:dyDescent="0.25">
      <c r="A1669" t="str">
        <f t="shared" si="33"/>
        <v>99</v>
      </c>
      <c r="B1669" t="str">
        <f>"02004"</f>
        <v>02004</v>
      </c>
      <c r="C1669" t="s">
        <v>51</v>
      </c>
      <c r="D1669">
        <v>124632</v>
      </c>
      <c r="E1669">
        <v>45.76</v>
      </c>
      <c r="F1669" s="1">
        <v>45364</v>
      </c>
      <c r="G1669" t="s">
        <v>48</v>
      </c>
      <c r="H1669" t="s">
        <v>12</v>
      </c>
    </row>
    <row r="1670" spans="1:8" x14ac:dyDescent="0.25">
      <c r="A1670" t="str">
        <f t="shared" si="33"/>
        <v>99</v>
      </c>
      <c r="B1670" t="str">
        <f>"04018"</f>
        <v>04018</v>
      </c>
      <c r="C1670" t="s">
        <v>52</v>
      </c>
      <c r="D1670">
        <v>124633</v>
      </c>
      <c r="E1670">
        <v>1282.45</v>
      </c>
      <c r="F1670" s="1">
        <v>45364</v>
      </c>
      <c r="G1670" t="s">
        <v>30</v>
      </c>
      <c r="H1670" t="s">
        <v>12</v>
      </c>
    </row>
    <row r="1671" spans="1:8" x14ac:dyDescent="0.25">
      <c r="A1671" t="str">
        <f t="shared" si="33"/>
        <v>99</v>
      </c>
      <c r="B1671" t="str">
        <f>"04018"</f>
        <v>04018</v>
      </c>
      <c r="C1671" t="s">
        <v>52</v>
      </c>
      <c r="D1671">
        <v>124633</v>
      </c>
      <c r="E1671">
        <v>1282.45</v>
      </c>
      <c r="F1671" s="1">
        <v>45457</v>
      </c>
      <c r="G1671" t="s">
        <v>30</v>
      </c>
    </row>
    <row r="1672" spans="1:8" x14ac:dyDescent="0.25">
      <c r="A1672" t="str">
        <f t="shared" si="33"/>
        <v>99</v>
      </c>
      <c r="B1672" t="str">
        <f>"04463"</f>
        <v>04463</v>
      </c>
      <c r="C1672" t="s">
        <v>52</v>
      </c>
      <c r="D1672">
        <v>124634</v>
      </c>
      <c r="E1672">
        <v>60.26</v>
      </c>
      <c r="F1672" s="1">
        <v>45364</v>
      </c>
      <c r="G1672" t="s">
        <v>48</v>
      </c>
      <c r="H1672" t="s">
        <v>12</v>
      </c>
    </row>
    <row r="1673" spans="1:8" x14ac:dyDescent="0.25">
      <c r="A1673" t="str">
        <f t="shared" si="33"/>
        <v>99</v>
      </c>
      <c r="B1673" t="str">
        <f>"04464"</f>
        <v>04464</v>
      </c>
      <c r="C1673" t="s">
        <v>52</v>
      </c>
      <c r="D1673">
        <v>124635</v>
      </c>
      <c r="E1673">
        <v>60.26</v>
      </c>
      <c r="F1673" s="1">
        <v>45364</v>
      </c>
      <c r="G1673" t="s">
        <v>30</v>
      </c>
      <c r="H1673" t="s">
        <v>12</v>
      </c>
    </row>
    <row r="1674" spans="1:8" x14ac:dyDescent="0.25">
      <c r="A1674" t="str">
        <f t="shared" si="33"/>
        <v>99</v>
      </c>
      <c r="B1674" t="str">
        <f>"04464"</f>
        <v>04464</v>
      </c>
      <c r="C1674" t="s">
        <v>52</v>
      </c>
      <c r="D1674">
        <v>124635</v>
      </c>
      <c r="E1674">
        <v>60.26</v>
      </c>
      <c r="F1674" s="1">
        <v>45457</v>
      </c>
      <c r="G1674" t="s">
        <v>30</v>
      </c>
    </row>
    <row r="1675" spans="1:8" x14ac:dyDescent="0.25">
      <c r="A1675" t="str">
        <f t="shared" si="33"/>
        <v>99</v>
      </c>
      <c r="B1675" t="str">
        <f>"90682"</f>
        <v>90682</v>
      </c>
      <c r="C1675" t="s">
        <v>53</v>
      </c>
      <c r="D1675">
        <v>124636</v>
      </c>
      <c r="E1675">
        <v>2089.36</v>
      </c>
      <c r="F1675" s="1">
        <v>45364</v>
      </c>
      <c r="G1675" t="s">
        <v>48</v>
      </c>
      <c r="H1675" t="s">
        <v>12</v>
      </c>
    </row>
    <row r="1676" spans="1:8" x14ac:dyDescent="0.25">
      <c r="A1676" t="str">
        <f t="shared" si="33"/>
        <v>99</v>
      </c>
      <c r="B1676" t="str">
        <f>"00654"</f>
        <v>00654</v>
      </c>
      <c r="C1676" t="s">
        <v>54</v>
      </c>
      <c r="D1676">
        <v>124637</v>
      </c>
      <c r="E1676">
        <v>1880.23</v>
      </c>
      <c r="F1676" s="1">
        <v>45364</v>
      </c>
      <c r="G1676" t="s">
        <v>48</v>
      </c>
      <c r="H1676" t="s">
        <v>12</v>
      </c>
    </row>
    <row r="1677" spans="1:8" x14ac:dyDescent="0.25">
      <c r="A1677" t="str">
        <f t="shared" si="33"/>
        <v>99</v>
      </c>
      <c r="B1677" t="str">
        <f>"04621"</f>
        <v>04621</v>
      </c>
      <c r="C1677" t="s">
        <v>55</v>
      </c>
      <c r="D1677">
        <v>124638</v>
      </c>
      <c r="E1677">
        <v>63.25</v>
      </c>
      <c r="F1677" s="1">
        <v>45364</v>
      </c>
      <c r="G1677" t="s">
        <v>48</v>
      </c>
      <c r="H1677" t="s">
        <v>12</v>
      </c>
    </row>
    <row r="1678" spans="1:8" x14ac:dyDescent="0.25">
      <c r="A1678" t="str">
        <f t="shared" si="33"/>
        <v>99</v>
      </c>
      <c r="B1678" t="str">
        <f>"01525"</f>
        <v>01525</v>
      </c>
      <c r="C1678" t="s">
        <v>56</v>
      </c>
      <c r="D1678">
        <v>124639</v>
      </c>
      <c r="E1678">
        <v>235.27</v>
      </c>
      <c r="F1678" s="1">
        <v>45364</v>
      </c>
      <c r="G1678" t="s">
        <v>48</v>
      </c>
      <c r="H1678" t="s">
        <v>12</v>
      </c>
    </row>
    <row r="1679" spans="1:8" x14ac:dyDescent="0.25">
      <c r="A1679" t="str">
        <f t="shared" si="33"/>
        <v>99</v>
      </c>
      <c r="B1679" t="str">
        <f>"03541"</f>
        <v>03541</v>
      </c>
      <c r="C1679" t="s">
        <v>57</v>
      </c>
      <c r="D1679">
        <v>124640</v>
      </c>
      <c r="E1679">
        <v>441.72</v>
      </c>
      <c r="F1679" s="1">
        <v>45364</v>
      </c>
      <c r="G1679" t="s">
        <v>48</v>
      </c>
      <c r="H1679" t="s">
        <v>12</v>
      </c>
    </row>
    <row r="1680" spans="1:8" x14ac:dyDescent="0.25">
      <c r="A1680" t="str">
        <f t="shared" si="33"/>
        <v>99</v>
      </c>
      <c r="B1680" t="str">
        <f>"05166"</f>
        <v>05166</v>
      </c>
      <c r="C1680" t="s">
        <v>156</v>
      </c>
      <c r="D1680">
        <v>124641</v>
      </c>
      <c r="E1680">
        <v>579.87</v>
      </c>
      <c r="F1680" s="1">
        <v>45364</v>
      </c>
      <c r="G1680" t="s">
        <v>48</v>
      </c>
      <c r="H1680" t="s">
        <v>12</v>
      </c>
    </row>
    <row r="1681" spans="1:8" x14ac:dyDescent="0.25">
      <c r="A1681" t="str">
        <f t="shared" si="33"/>
        <v>99</v>
      </c>
      <c r="B1681" t="str">
        <f>"04388"</f>
        <v>04388</v>
      </c>
      <c r="C1681" t="s">
        <v>58</v>
      </c>
      <c r="D1681">
        <v>124642</v>
      </c>
      <c r="E1681">
        <v>811.8</v>
      </c>
      <c r="F1681" s="1">
        <v>45364</v>
      </c>
      <c r="G1681" t="s">
        <v>48</v>
      </c>
      <c r="H1681" t="s">
        <v>12</v>
      </c>
    </row>
    <row r="1682" spans="1:8" x14ac:dyDescent="0.25">
      <c r="A1682" t="str">
        <f t="shared" si="33"/>
        <v>99</v>
      </c>
      <c r="B1682" t="str">
        <f>"05257"</f>
        <v>05257</v>
      </c>
      <c r="C1682" t="s">
        <v>157</v>
      </c>
      <c r="D1682">
        <v>124643</v>
      </c>
      <c r="E1682">
        <v>1160</v>
      </c>
      <c r="F1682" s="1">
        <v>45364</v>
      </c>
      <c r="G1682" t="s">
        <v>48</v>
      </c>
      <c r="H1682" t="s">
        <v>12</v>
      </c>
    </row>
    <row r="1683" spans="1:8" x14ac:dyDescent="0.25">
      <c r="A1683" t="str">
        <f t="shared" si="33"/>
        <v>99</v>
      </c>
      <c r="B1683" t="str">
        <f>"00160"</f>
        <v>00160</v>
      </c>
      <c r="C1683" t="s">
        <v>388</v>
      </c>
      <c r="D1683">
        <v>124644</v>
      </c>
      <c r="E1683">
        <v>39.9</v>
      </c>
      <c r="F1683" s="1">
        <v>45364</v>
      </c>
      <c r="G1683" t="s">
        <v>48</v>
      </c>
      <c r="H1683" t="s">
        <v>12</v>
      </c>
    </row>
    <row r="1684" spans="1:8" x14ac:dyDescent="0.25">
      <c r="A1684" t="str">
        <f t="shared" si="33"/>
        <v>99</v>
      </c>
      <c r="B1684" t="str">
        <f>"05460"</f>
        <v>05460</v>
      </c>
      <c r="C1684" t="s">
        <v>159</v>
      </c>
      <c r="D1684">
        <v>124645</v>
      </c>
      <c r="E1684">
        <v>394.61</v>
      </c>
      <c r="F1684" s="1">
        <v>45364</v>
      </c>
      <c r="G1684" t="s">
        <v>48</v>
      </c>
      <c r="H1684" t="s">
        <v>12</v>
      </c>
    </row>
    <row r="1685" spans="1:8" x14ac:dyDescent="0.25">
      <c r="A1685" t="str">
        <f t="shared" si="33"/>
        <v>99</v>
      </c>
      <c r="B1685" t="str">
        <f>"05129"</f>
        <v>05129</v>
      </c>
      <c r="C1685" t="s">
        <v>60</v>
      </c>
      <c r="D1685">
        <v>124646</v>
      </c>
      <c r="E1685">
        <v>28.46</v>
      </c>
      <c r="F1685" s="1">
        <v>45364</v>
      </c>
      <c r="G1685" t="s">
        <v>48</v>
      </c>
      <c r="H1685" t="s">
        <v>12</v>
      </c>
    </row>
    <row r="1686" spans="1:8" x14ac:dyDescent="0.25">
      <c r="A1686" t="str">
        <f t="shared" si="33"/>
        <v>99</v>
      </c>
      <c r="B1686" t="str">
        <f>"05024"</f>
        <v>05024</v>
      </c>
      <c r="C1686" t="s">
        <v>201</v>
      </c>
      <c r="D1686">
        <v>124647</v>
      </c>
      <c r="E1686">
        <v>196.66</v>
      </c>
      <c r="F1686" s="1">
        <v>45364</v>
      </c>
      <c r="G1686" t="s">
        <v>48</v>
      </c>
      <c r="H1686" t="s">
        <v>12</v>
      </c>
    </row>
    <row r="1687" spans="1:8" x14ac:dyDescent="0.25">
      <c r="A1687" t="str">
        <f t="shared" si="33"/>
        <v>99</v>
      </c>
      <c r="B1687" t="str">
        <f>"03647"</f>
        <v>03647</v>
      </c>
      <c r="C1687" t="s">
        <v>244</v>
      </c>
      <c r="D1687">
        <v>124648</v>
      </c>
      <c r="E1687">
        <v>520</v>
      </c>
      <c r="F1687" s="1">
        <v>45364</v>
      </c>
      <c r="G1687" t="s">
        <v>48</v>
      </c>
      <c r="H1687" t="s">
        <v>12</v>
      </c>
    </row>
    <row r="1688" spans="1:8" x14ac:dyDescent="0.25">
      <c r="A1688" t="str">
        <f t="shared" si="33"/>
        <v>99</v>
      </c>
      <c r="B1688" t="str">
        <f>"02992"</f>
        <v>02992</v>
      </c>
      <c r="C1688" t="s">
        <v>409</v>
      </c>
      <c r="D1688">
        <v>124649</v>
      </c>
      <c r="E1688">
        <v>88.26</v>
      </c>
      <c r="F1688" s="1">
        <v>45364</v>
      </c>
      <c r="G1688" t="s">
        <v>48</v>
      </c>
      <c r="H1688" t="s">
        <v>12</v>
      </c>
    </row>
    <row r="1689" spans="1:8" x14ac:dyDescent="0.25">
      <c r="A1689" t="str">
        <f t="shared" si="33"/>
        <v>99</v>
      </c>
      <c r="B1689" t="str">
        <f>"00320"</f>
        <v>00320</v>
      </c>
      <c r="C1689" t="s">
        <v>68</v>
      </c>
      <c r="D1689">
        <v>124650</v>
      </c>
      <c r="E1689">
        <v>3.5</v>
      </c>
      <c r="F1689" s="1">
        <v>45364</v>
      </c>
      <c r="G1689" t="s">
        <v>48</v>
      </c>
      <c r="H1689" t="s">
        <v>12</v>
      </c>
    </row>
    <row r="1690" spans="1:8" x14ac:dyDescent="0.25">
      <c r="A1690" t="str">
        <f t="shared" si="33"/>
        <v>99</v>
      </c>
      <c r="B1690" t="str">
        <f>"04815"</f>
        <v>04815</v>
      </c>
      <c r="C1690" t="s">
        <v>371</v>
      </c>
      <c r="D1690">
        <v>124651</v>
      </c>
      <c r="E1690">
        <v>916.66</v>
      </c>
      <c r="F1690" s="1">
        <v>45364</v>
      </c>
      <c r="G1690" t="s">
        <v>48</v>
      </c>
      <c r="H1690" t="s">
        <v>12</v>
      </c>
    </row>
    <row r="1691" spans="1:8" x14ac:dyDescent="0.25">
      <c r="A1691" t="str">
        <f t="shared" si="33"/>
        <v>99</v>
      </c>
      <c r="B1691" t="str">
        <f>"03010"</f>
        <v>03010</v>
      </c>
      <c r="C1691" t="s">
        <v>71</v>
      </c>
      <c r="D1691">
        <v>124652</v>
      </c>
      <c r="E1691">
        <v>507.4</v>
      </c>
      <c r="F1691" s="1">
        <v>45364</v>
      </c>
      <c r="G1691" t="s">
        <v>48</v>
      </c>
      <c r="H1691" t="s">
        <v>12</v>
      </c>
    </row>
    <row r="1692" spans="1:8" x14ac:dyDescent="0.25">
      <c r="A1692" t="str">
        <f t="shared" si="33"/>
        <v>99</v>
      </c>
      <c r="B1692" t="str">
        <f>"00391"</f>
        <v>00391</v>
      </c>
      <c r="C1692" t="s">
        <v>72</v>
      </c>
      <c r="D1692">
        <v>124653</v>
      </c>
      <c r="E1692">
        <v>102.57</v>
      </c>
      <c r="F1692" s="1">
        <v>45364</v>
      </c>
      <c r="G1692" t="s">
        <v>48</v>
      </c>
      <c r="H1692" t="s">
        <v>12</v>
      </c>
    </row>
    <row r="1693" spans="1:8" x14ac:dyDescent="0.25">
      <c r="A1693" t="str">
        <f t="shared" si="33"/>
        <v>99</v>
      </c>
      <c r="B1693" t="str">
        <f>"02405"</f>
        <v>02405</v>
      </c>
      <c r="C1693" t="s">
        <v>131</v>
      </c>
      <c r="D1693">
        <v>124654</v>
      </c>
      <c r="E1693">
        <v>291.05</v>
      </c>
      <c r="F1693" s="1">
        <v>45364</v>
      </c>
      <c r="G1693" t="s">
        <v>48</v>
      </c>
      <c r="H1693" t="s">
        <v>12</v>
      </c>
    </row>
    <row r="1694" spans="1:8" x14ac:dyDescent="0.25">
      <c r="A1694" t="str">
        <f t="shared" si="33"/>
        <v>99</v>
      </c>
      <c r="B1694" t="str">
        <f>"04994"</f>
        <v>04994</v>
      </c>
      <c r="C1694" t="s">
        <v>73</v>
      </c>
      <c r="D1694">
        <v>124655</v>
      </c>
      <c r="E1694">
        <v>70</v>
      </c>
      <c r="F1694" s="1">
        <v>45364</v>
      </c>
      <c r="G1694" t="s">
        <v>48</v>
      </c>
      <c r="H1694" t="s">
        <v>12</v>
      </c>
    </row>
    <row r="1695" spans="1:8" x14ac:dyDescent="0.25">
      <c r="A1695" t="str">
        <f t="shared" si="33"/>
        <v>99</v>
      </c>
      <c r="B1695" t="str">
        <f>"03213"</f>
        <v>03213</v>
      </c>
      <c r="C1695" t="s">
        <v>470</v>
      </c>
      <c r="D1695">
        <v>124656</v>
      </c>
      <c r="E1695">
        <v>250</v>
      </c>
      <c r="F1695" s="1">
        <v>45364</v>
      </c>
      <c r="G1695" t="s">
        <v>48</v>
      </c>
      <c r="H1695" t="s">
        <v>12</v>
      </c>
    </row>
    <row r="1696" spans="1:8" x14ac:dyDescent="0.25">
      <c r="A1696" t="str">
        <f t="shared" si="33"/>
        <v>99</v>
      </c>
      <c r="B1696" t="str">
        <f>"00428"</f>
        <v>00428</v>
      </c>
      <c r="C1696" t="s">
        <v>292</v>
      </c>
      <c r="D1696">
        <v>124657</v>
      </c>
      <c r="E1696">
        <v>67.2</v>
      </c>
      <c r="F1696" s="1">
        <v>45364</v>
      </c>
      <c r="G1696" t="s">
        <v>48</v>
      </c>
      <c r="H1696" t="s">
        <v>12</v>
      </c>
    </row>
    <row r="1697" spans="1:8" x14ac:dyDescent="0.25">
      <c r="A1697" t="str">
        <f t="shared" si="33"/>
        <v>99</v>
      </c>
      <c r="B1697" t="str">
        <f>"03746"</f>
        <v>03746</v>
      </c>
      <c r="C1697" t="s">
        <v>293</v>
      </c>
      <c r="D1697">
        <v>124658</v>
      </c>
      <c r="E1697">
        <v>128</v>
      </c>
      <c r="F1697" s="1">
        <v>45364</v>
      </c>
      <c r="G1697" t="s">
        <v>48</v>
      </c>
      <c r="H1697" t="s">
        <v>12</v>
      </c>
    </row>
    <row r="1698" spans="1:8" x14ac:dyDescent="0.25">
      <c r="A1698" t="str">
        <f t="shared" si="33"/>
        <v>99</v>
      </c>
      <c r="B1698" t="str">
        <f>"04802"</f>
        <v>04802</v>
      </c>
      <c r="C1698" t="s">
        <v>14</v>
      </c>
      <c r="D1698">
        <v>124659</v>
      </c>
      <c r="E1698">
        <v>239.2</v>
      </c>
      <c r="F1698" s="1">
        <v>45364</v>
      </c>
      <c r="G1698" t="s">
        <v>48</v>
      </c>
      <c r="H1698" t="s">
        <v>12</v>
      </c>
    </row>
    <row r="1699" spans="1:8" x14ac:dyDescent="0.25">
      <c r="A1699" t="str">
        <f t="shared" si="33"/>
        <v>99</v>
      </c>
      <c r="B1699" t="str">
        <f>"04895"</f>
        <v>04895</v>
      </c>
      <c r="C1699" t="s">
        <v>311</v>
      </c>
      <c r="D1699">
        <v>124660</v>
      </c>
      <c r="E1699">
        <v>2367.1</v>
      </c>
      <c r="F1699" s="1">
        <v>45364</v>
      </c>
      <c r="G1699" t="s">
        <v>48</v>
      </c>
      <c r="H1699" t="s">
        <v>12</v>
      </c>
    </row>
    <row r="1700" spans="1:8" x14ac:dyDescent="0.25">
      <c r="A1700" t="str">
        <f t="shared" si="33"/>
        <v>99</v>
      </c>
      <c r="B1700" t="str">
        <f>"04304"</f>
        <v>04304</v>
      </c>
      <c r="C1700" t="s">
        <v>76</v>
      </c>
      <c r="D1700">
        <v>124662</v>
      </c>
      <c r="E1700">
        <v>15412.19</v>
      </c>
      <c r="F1700" s="1">
        <v>45364</v>
      </c>
      <c r="G1700" t="s">
        <v>48</v>
      </c>
      <c r="H1700" t="s">
        <v>12</v>
      </c>
    </row>
    <row r="1701" spans="1:8" x14ac:dyDescent="0.25">
      <c r="A1701" t="str">
        <f t="shared" si="33"/>
        <v>99</v>
      </c>
      <c r="B1701" t="str">
        <f>"05325"</f>
        <v>05325</v>
      </c>
      <c r="C1701" t="s">
        <v>172</v>
      </c>
      <c r="D1701">
        <v>124663</v>
      </c>
      <c r="E1701">
        <v>25.5</v>
      </c>
      <c r="F1701" s="1">
        <v>45364</v>
      </c>
      <c r="G1701" t="s">
        <v>48</v>
      </c>
      <c r="H1701" t="s">
        <v>12</v>
      </c>
    </row>
    <row r="1702" spans="1:8" x14ac:dyDescent="0.25">
      <c r="A1702" t="str">
        <f t="shared" si="33"/>
        <v>99</v>
      </c>
      <c r="B1702" t="str">
        <f>"01415"</f>
        <v>01415</v>
      </c>
      <c r="C1702" t="s">
        <v>81</v>
      </c>
      <c r="D1702">
        <v>124664</v>
      </c>
      <c r="E1702">
        <v>979.33</v>
      </c>
      <c r="F1702" s="1">
        <v>45364</v>
      </c>
      <c r="G1702" t="s">
        <v>48</v>
      </c>
      <c r="H1702" t="s">
        <v>12</v>
      </c>
    </row>
    <row r="1703" spans="1:8" x14ac:dyDescent="0.25">
      <c r="A1703" t="str">
        <f t="shared" si="33"/>
        <v>99</v>
      </c>
      <c r="B1703" t="str">
        <f>"00565"</f>
        <v>00565</v>
      </c>
      <c r="C1703" t="s">
        <v>82</v>
      </c>
      <c r="D1703">
        <v>124665</v>
      </c>
      <c r="E1703">
        <v>1780.3</v>
      </c>
      <c r="F1703" s="1">
        <v>45364</v>
      </c>
      <c r="G1703" t="s">
        <v>48</v>
      </c>
      <c r="H1703" t="s">
        <v>12</v>
      </c>
    </row>
    <row r="1704" spans="1:8" x14ac:dyDescent="0.25">
      <c r="A1704" t="str">
        <f t="shared" si="33"/>
        <v>99</v>
      </c>
      <c r="B1704" t="str">
        <f>"04533"</f>
        <v>04533</v>
      </c>
      <c r="C1704" t="s">
        <v>338</v>
      </c>
      <c r="D1704">
        <v>124668</v>
      </c>
      <c r="E1704">
        <v>107.1</v>
      </c>
      <c r="F1704" s="1">
        <v>45364</v>
      </c>
      <c r="G1704" t="s">
        <v>48</v>
      </c>
      <c r="H1704" t="s">
        <v>12</v>
      </c>
    </row>
    <row r="1705" spans="1:8" x14ac:dyDescent="0.25">
      <c r="A1705" t="str">
        <f t="shared" si="33"/>
        <v>99</v>
      </c>
      <c r="B1705" t="str">
        <f>"01604"</f>
        <v>01604</v>
      </c>
      <c r="C1705" t="s">
        <v>83</v>
      </c>
      <c r="D1705">
        <v>124669</v>
      </c>
      <c r="E1705">
        <v>129.68</v>
      </c>
      <c r="F1705" s="1">
        <v>45364</v>
      </c>
      <c r="G1705" t="s">
        <v>48</v>
      </c>
      <c r="H1705" t="s">
        <v>12</v>
      </c>
    </row>
    <row r="1706" spans="1:8" x14ac:dyDescent="0.25">
      <c r="A1706" t="str">
        <f t="shared" si="33"/>
        <v>99</v>
      </c>
      <c r="B1706" t="str">
        <f>"05241"</f>
        <v>05241</v>
      </c>
      <c r="C1706" t="s">
        <v>84</v>
      </c>
      <c r="D1706">
        <v>124670</v>
      </c>
      <c r="E1706">
        <v>8</v>
      </c>
      <c r="F1706" s="1">
        <v>45364</v>
      </c>
      <c r="G1706" t="s">
        <v>48</v>
      </c>
      <c r="H1706" t="s">
        <v>12</v>
      </c>
    </row>
    <row r="1707" spans="1:8" x14ac:dyDescent="0.25">
      <c r="A1707" t="str">
        <f t="shared" si="33"/>
        <v>99</v>
      </c>
      <c r="B1707" t="str">
        <f>"05014"</f>
        <v>05014</v>
      </c>
      <c r="C1707" t="s">
        <v>339</v>
      </c>
      <c r="D1707">
        <v>124671</v>
      </c>
      <c r="E1707">
        <v>129.6</v>
      </c>
      <c r="F1707" s="1">
        <v>45364</v>
      </c>
      <c r="G1707" t="s">
        <v>48</v>
      </c>
      <c r="H1707" t="s">
        <v>12</v>
      </c>
    </row>
    <row r="1708" spans="1:8" x14ac:dyDescent="0.25">
      <c r="A1708" t="str">
        <f t="shared" si="33"/>
        <v>99</v>
      </c>
      <c r="B1708" t="str">
        <f>"04331"</f>
        <v>04331</v>
      </c>
      <c r="C1708" t="s">
        <v>86</v>
      </c>
      <c r="D1708">
        <v>124672</v>
      </c>
      <c r="E1708">
        <v>29000</v>
      </c>
      <c r="F1708" s="1">
        <v>45364</v>
      </c>
      <c r="G1708" t="s">
        <v>48</v>
      </c>
      <c r="H1708" t="s">
        <v>12</v>
      </c>
    </row>
    <row r="1709" spans="1:8" x14ac:dyDescent="0.25">
      <c r="A1709" t="str">
        <f t="shared" si="33"/>
        <v>99</v>
      </c>
      <c r="B1709" t="str">
        <f>"04331"</f>
        <v>04331</v>
      </c>
      <c r="C1709" t="s">
        <v>86</v>
      </c>
      <c r="D1709">
        <v>124673</v>
      </c>
      <c r="E1709">
        <v>45000</v>
      </c>
      <c r="F1709" s="1">
        <v>45364</v>
      </c>
      <c r="G1709" t="s">
        <v>48</v>
      </c>
      <c r="H1709" t="s">
        <v>12</v>
      </c>
    </row>
    <row r="1710" spans="1:8" x14ac:dyDescent="0.25">
      <c r="A1710" t="str">
        <f t="shared" si="33"/>
        <v>99</v>
      </c>
      <c r="B1710" t="str">
        <f>"05481"</f>
        <v>05481</v>
      </c>
      <c r="C1710" t="s">
        <v>471</v>
      </c>
      <c r="D1710">
        <v>124674</v>
      </c>
      <c r="E1710">
        <v>712490.5</v>
      </c>
      <c r="F1710" s="1">
        <v>45364</v>
      </c>
      <c r="G1710" t="s">
        <v>48</v>
      </c>
      <c r="H1710" t="s">
        <v>12</v>
      </c>
    </row>
    <row r="1711" spans="1:8" x14ac:dyDescent="0.25">
      <c r="A1711" t="str">
        <f t="shared" si="33"/>
        <v>99</v>
      </c>
      <c r="B1711" t="str">
        <f>"03463"</f>
        <v>03463</v>
      </c>
      <c r="C1711" t="s">
        <v>88</v>
      </c>
      <c r="D1711">
        <v>124675</v>
      </c>
      <c r="E1711">
        <v>22.62</v>
      </c>
      <c r="F1711" s="1">
        <v>45364</v>
      </c>
      <c r="G1711" t="s">
        <v>48</v>
      </c>
      <c r="H1711" t="s">
        <v>12</v>
      </c>
    </row>
    <row r="1712" spans="1:8" x14ac:dyDescent="0.25">
      <c r="A1712" t="str">
        <f t="shared" si="33"/>
        <v>99</v>
      </c>
      <c r="B1712" t="str">
        <f>"05172"</f>
        <v>05172</v>
      </c>
      <c r="C1712" t="s">
        <v>89</v>
      </c>
      <c r="D1712">
        <v>124676</v>
      </c>
      <c r="E1712">
        <v>189.6</v>
      </c>
      <c r="F1712" s="1">
        <v>45364</v>
      </c>
      <c r="G1712" t="s">
        <v>48</v>
      </c>
      <c r="H1712" t="s">
        <v>12</v>
      </c>
    </row>
    <row r="1713" spans="1:8" x14ac:dyDescent="0.25">
      <c r="A1713" t="str">
        <f t="shared" si="33"/>
        <v>99</v>
      </c>
      <c r="B1713" t="str">
        <f>"03683"</f>
        <v>03683</v>
      </c>
      <c r="C1713" t="s">
        <v>472</v>
      </c>
      <c r="D1713">
        <v>124677</v>
      </c>
      <c r="E1713">
        <v>105</v>
      </c>
      <c r="F1713" s="1">
        <v>45364</v>
      </c>
      <c r="G1713" t="s">
        <v>48</v>
      </c>
      <c r="H1713" t="s">
        <v>12</v>
      </c>
    </row>
    <row r="1714" spans="1:8" x14ac:dyDescent="0.25">
      <c r="A1714" t="str">
        <f t="shared" si="33"/>
        <v>99</v>
      </c>
      <c r="B1714" t="str">
        <f>"03734"</f>
        <v>03734</v>
      </c>
      <c r="C1714" t="s">
        <v>177</v>
      </c>
      <c r="D1714">
        <v>124678</v>
      </c>
      <c r="E1714">
        <v>86.84</v>
      </c>
      <c r="F1714" s="1">
        <v>45364</v>
      </c>
      <c r="G1714" t="s">
        <v>48</v>
      </c>
      <c r="H1714" t="s">
        <v>12</v>
      </c>
    </row>
    <row r="1715" spans="1:8" x14ac:dyDescent="0.25">
      <c r="A1715" t="str">
        <f t="shared" si="33"/>
        <v>99</v>
      </c>
      <c r="B1715" t="str">
        <f>"05451"</f>
        <v>05451</v>
      </c>
      <c r="C1715" t="s">
        <v>275</v>
      </c>
      <c r="D1715">
        <v>124679</v>
      </c>
      <c r="E1715">
        <v>925</v>
      </c>
      <c r="F1715" s="1">
        <v>45364</v>
      </c>
      <c r="G1715" t="s">
        <v>48</v>
      </c>
      <c r="H1715" t="s">
        <v>12</v>
      </c>
    </row>
    <row r="1716" spans="1:8" x14ac:dyDescent="0.25">
      <c r="A1716" t="str">
        <f t="shared" si="33"/>
        <v>99</v>
      </c>
      <c r="B1716" t="str">
        <f>"04998"</f>
        <v>04998</v>
      </c>
      <c r="C1716" t="s">
        <v>94</v>
      </c>
      <c r="D1716">
        <v>124680</v>
      </c>
      <c r="E1716">
        <v>405.96</v>
      </c>
      <c r="F1716" s="1">
        <v>45364</v>
      </c>
      <c r="G1716" t="s">
        <v>48</v>
      </c>
      <c r="H1716" t="s">
        <v>12</v>
      </c>
    </row>
    <row r="1717" spans="1:8" x14ac:dyDescent="0.25">
      <c r="A1717" t="str">
        <f t="shared" si="33"/>
        <v>99</v>
      </c>
      <c r="B1717" t="str">
        <f>"04583"</f>
        <v>04583</v>
      </c>
      <c r="C1717" t="s">
        <v>95</v>
      </c>
      <c r="D1717">
        <v>124681</v>
      </c>
      <c r="E1717">
        <v>400</v>
      </c>
      <c r="F1717" s="1">
        <v>45364</v>
      </c>
      <c r="G1717" t="s">
        <v>48</v>
      </c>
      <c r="H1717" t="s">
        <v>12</v>
      </c>
    </row>
    <row r="1718" spans="1:8" x14ac:dyDescent="0.25">
      <c r="A1718" t="str">
        <f t="shared" si="33"/>
        <v>99</v>
      </c>
      <c r="B1718" t="str">
        <f>"04185"</f>
        <v>04185</v>
      </c>
      <c r="C1718" t="s">
        <v>276</v>
      </c>
      <c r="D1718">
        <v>124682</v>
      </c>
      <c r="E1718">
        <v>251.92</v>
      </c>
      <c r="F1718" s="1">
        <v>45364</v>
      </c>
      <c r="G1718" t="s">
        <v>48</v>
      </c>
      <c r="H1718" t="s">
        <v>12</v>
      </c>
    </row>
    <row r="1719" spans="1:8" x14ac:dyDescent="0.25">
      <c r="A1719" t="str">
        <f t="shared" si="33"/>
        <v>99</v>
      </c>
      <c r="B1719" t="str">
        <f>"02536"</f>
        <v>02536</v>
      </c>
      <c r="C1719" t="s">
        <v>96</v>
      </c>
      <c r="D1719">
        <v>124683</v>
      </c>
      <c r="E1719">
        <v>893.79</v>
      </c>
      <c r="F1719" s="1">
        <v>45364</v>
      </c>
      <c r="G1719" t="s">
        <v>48</v>
      </c>
      <c r="H1719" t="s">
        <v>12</v>
      </c>
    </row>
    <row r="1720" spans="1:8" x14ac:dyDescent="0.25">
      <c r="A1720" t="str">
        <f t="shared" si="33"/>
        <v>99</v>
      </c>
      <c r="B1720" t="str">
        <f>"05484"</f>
        <v>05484</v>
      </c>
      <c r="C1720" t="s">
        <v>473</v>
      </c>
      <c r="D1720">
        <v>124684</v>
      </c>
      <c r="E1720">
        <v>300</v>
      </c>
      <c r="F1720" s="1">
        <v>45364</v>
      </c>
      <c r="G1720" t="s">
        <v>48</v>
      </c>
      <c r="H1720" t="s">
        <v>12</v>
      </c>
    </row>
    <row r="1721" spans="1:8" x14ac:dyDescent="0.25">
      <c r="A1721" t="str">
        <f t="shared" si="33"/>
        <v>99</v>
      </c>
      <c r="B1721" t="str">
        <f>"04245"</f>
        <v>04245</v>
      </c>
      <c r="C1721" t="s">
        <v>178</v>
      </c>
      <c r="D1721">
        <v>124685</v>
      </c>
      <c r="E1721">
        <v>900</v>
      </c>
      <c r="F1721" s="1">
        <v>45364</v>
      </c>
      <c r="G1721" t="s">
        <v>48</v>
      </c>
      <c r="H1721" t="s">
        <v>12</v>
      </c>
    </row>
    <row r="1722" spans="1:8" x14ac:dyDescent="0.25">
      <c r="A1722" t="str">
        <f t="shared" si="33"/>
        <v>99</v>
      </c>
      <c r="B1722" t="str">
        <f>"04760"</f>
        <v>04760</v>
      </c>
      <c r="C1722" t="s">
        <v>180</v>
      </c>
      <c r="D1722">
        <v>124686</v>
      </c>
      <c r="E1722">
        <v>620</v>
      </c>
      <c r="F1722" s="1">
        <v>45364</v>
      </c>
      <c r="G1722" t="s">
        <v>48</v>
      </c>
      <c r="H1722" t="s">
        <v>12</v>
      </c>
    </row>
    <row r="1723" spans="1:8" x14ac:dyDescent="0.25">
      <c r="A1723" t="str">
        <f t="shared" si="33"/>
        <v>99</v>
      </c>
      <c r="B1723" t="str">
        <f>"00437"</f>
        <v>00437</v>
      </c>
      <c r="C1723" t="s">
        <v>99</v>
      </c>
      <c r="D1723">
        <v>124687</v>
      </c>
      <c r="E1723">
        <v>244.6</v>
      </c>
      <c r="F1723" s="1">
        <v>45364</v>
      </c>
      <c r="G1723" t="s">
        <v>48</v>
      </c>
      <c r="H1723" t="s">
        <v>12</v>
      </c>
    </row>
    <row r="1724" spans="1:8" x14ac:dyDescent="0.25">
      <c r="A1724" t="str">
        <f t="shared" si="33"/>
        <v>99</v>
      </c>
      <c r="B1724" t="str">
        <f>"04896"</f>
        <v>04896</v>
      </c>
      <c r="C1724" t="s">
        <v>353</v>
      </c>
      <c r="D1724">
        <v>124688</v>
      </c>
      <c r="E1724">
        <v>215</v>
      </c>
      <c r="F1724" s="1">
        <v>45364</v>
      </c>
      <c r="G1724" t="s">
        <v>48</v>
      </c>
      <c r="H1724" t="s">
        <v>12</v>
      </c>
    </row>
    <row r="1725" spans="1:8" x14ac:dyDescent="0.25">
      <c r="A1725" t="str">
        <f t="shared" si="33"/>
        <v>99</v>
      </c>
      <c r="B1725" t="str">
        <f>"00246"</f>
        <v>00246</v>
      </c>
      <c r="C1725" t="s">
        <v>102</v>
      </c>
      <c r="D1725">
        <v>124689</v>
      </c>
      <c r="E1725">
        <v>105.52</v>
      </c>
      <c r="F1725" s="1">
        <v>45364</v>
      </c>
      <c r="G1725" t="s">
        <v>48</v>
      </c>
      <c r="H1725" t="s">
        <v>12</v>
      </c>
    </row>
    <row r="1726" spans="1:8" x14ac:dyDescent="0.25">
      <c r="A1726" t="str">
        <f t="shared" si="33"/>
        <v>99</v>
      </c>
      <c r="B1726" t="str">
        <f>"05382"</f>
        <v>05382</v>
      </c>
      <c r="C1726" t="s">
        <v>103</v>
      </c>
      <c r="D1726">
        <v>124690</v>
      </c>
      <c r="E1726">
        <v>644.92999999999995</v>
      </c>
      <c r="F1726" s="1">
        <v>45364</v>
      </c>
      <c r="G1726" t="s">
        <v>48</v>
      </c>
      <c r="H1726" t="s">
        <v>12</v>
      </c>
    </row>
    <row r="1727" spans="1:8" x14ac:dyDescent="0.25">
      <c r="A1727" t="str">
        <f t="shared" si="33"/>
        <v>99</v>
      </c>
      <c r="B1727" t="str">
        <f>"04316"</f>
        <v>04316</v>
      </c>
      <c r="C1727" t="s">
        <v>105</v>
      </c>
      <c r="D1727">
        <v>124691</v>
      </c>
      <c r="E1727">
        <v>953.8</v>
      </c>
      <c r="F1727" s="1">
        <v>45364</v>
      </c>
      <c r="G1727" t="s">
        <v>48</v>
      </c>
      <c r="H1727" t="s">
        <v>12</v>
      </c>
    </row>
    <row r="1728" spans="1:8" x14ac:dyDescent="0.25">
      <c r="A1728" t="str">
        <f t="shared" si="33"/>
        <v>99</v>
      </c>
      <c r="B1728" t="str">
        <f>"05078"</f>
        <v>05078</v>
      </c>
      <c r="C1728" t="s">
        <v>279</v>
      </c>
      <c r="D1728">
        <v>124692</v>
      </c>
      <c r="E1728">
        <v>229.53</v>
      </c>
      <c r="F1728" s="1">
        <v>45364</v>
      </c>
      <c r="G1728" t="s">
        <v>48</v>
      </c>
      <c r="H1728" t="s">
        <v>12</v>
      </c>
    </row>
    <row r="1729" spans="1:8" x14ac:dyDescent="0.25">
      <c r="A1729" t="str">
        <f t="shared" si="33"/>
        <v>99</v>
      </c>
      <c r="B1729" t="str">
        <f>"04890"</f>
        <v>04890</v>
      </c>
      <c r="C1729" t="s">
        <v>360</v>
      </c>
      <c r="D1729">
        <v>124693</v>
      </c>
      <c r="E1729">
        <v>308.95</v>
      </c>
      <c r="F1729" s="1">
        <v>45364</v>
      </c>
      <c r="G1729" t="s">
        <v>48</v>
      </c>
      <c r="H1729" t="s">
        <v>12</v>
      </c>
    </row>
    <row r="1730" spans="1:8" x14ac:dyDescent="0.25">
      <c r="A1730" t="str">
        <f t="shared" ref="A1730:A1793" si="34">"99"</f>
        <v>99</v>
      </c>
      <c r="B1730" t="str">
        <f>"00959"</f>
        <v>00959</v>
      </c>
      <c r="C1730" t="s">
        <v>301</v>
      </c>
      <c r="D1730">
        <v>124694</v>
      </c>
      <c r="E1730">
        <v>137.47</v>
      </c>
      <c r="F1730" s="1">
        <v>45364</v>
      </c>
      <c r="G1730" t="s">
        <v>48</v>
      </c>
      <c r="H1730" t="s">
        <v>12</v>
      </c>
    </row>
    <row r="1731" spans="1:8" x14ac:dyDescent="0.25">
      <c r="A1731" t="str">
        <f t="shared" si="34"/>
        <v>99</v>
      </c>
      <c r="B1731" t="str">
        <f>"04977"</f>
        <v>04977</v>
      </c>
      <c r="C1731" t="s">
        <v>111</v>
      </c>
      <c r="D1731">
        <v>124695</v>
      </c>
      <c r="E1731">
        <v>1550</v>
      </c>
      <c r="F1731" s="1">
        <v>45364</v>
      </c>
      <c r="G1731" t="s">
        <v>48</v>
      </c>
      <c r="H1731" t="s">
        <v>12</v>
      </c>
    </row>
    <row r="1732" spans="1:8" x14ac:dyDescent="0.25">
      <c r="A1732" t="str">
        <f t="shared" si="34"/>
        <v>99</v>
      </c>
      <c r="B1732" t="str">
        <f>"01629"</f>
        <v>01629</v>
      </c>
      <c r="C1732" t="s">
        <v>189</v>
      </c>
      <c r="D1732">
        <v>124696</v>
      </c>
      <c r="E1732">
        <v>257.73</v>
      </c>
      <c r="F1732" s="1">
        <v>45364</v>
      </c>
      <c r="G1732" t="s">
        <v>48</v>
      </c>
      <c r="H1732" t="s">
        <v>12</v>
      </c>
    </row>
    <row r="1733" spans="1:8" x14ac:dyDescent="0.25">
      <c r="A1733" t="str">
        <f t="shared" si="34"/>
        <v>99</v>
      </c>
      <c r="B1733" t="str">
        <f>"03129"</f>
        <v>03129</v>
      </c>
      <c r="C1733" t="s">
        <v>113</v>
      </c>
      <c r="D1733">
        <v>124697</v>
      </c>
      <c r="E1733">
        <v>1201.76</v>
      </c>
      <c r="F1733" s="1">
        <v>45364</v>
      </c>
      <c r="G1733" t="s">
        <v>48</v>
      </c>
      <c r="H1733" t="s">
        <v>12</v>
      </c>
    </row>
    <row r="1734" spans="1:8" x14ac:dyDescent="0.25">
      <c r="A1734" t="str">
        <f t="shared" si="34"/>
        <v>99</v>
      </c>
      <c r="B1734" t="str">
        <f>"03317"</f>
        <v>03317</v>
      </c>
      <c r="C1734" t="s">
        <v>362</v>
      </c>
      <c r="D1734">
        <v>124698</v>
      </c>
      <c r="E1734">
        <v>35</v>
      </c>
      <c r="F1734" s="1">
        <v>45364</v>
      </c>
      <c r="G1734" t="s">
        <v>48</v>
      </c>
      <c r="H1734" t="s">
        <v>12</v>
      </c>
    </row>
    <row r="1735" spans="1:8" x14ac:dyDescent="0.25">
      <c r="A1735" t="str">
        <f t="shared" si="34"/>
        <v>99</v>
      </c>
      <c r="B1735" t="str">
        <f>"03883"</f>
        <v>03883</v>
      </c>
      <c r="C1735" t="s">
        <v>191</v>
      </c>
      <c r="D1735">
        <v>124699</v>
      </c>
      <c r="E1735">
        <v>793.79</v>
      </c>
      <c r="F1735" s="1">
        <v>45364</v>
      </c>
      <c r="G1735" t="s">
        <v>48</v>
      </c>
      <c r="H1735" t="s">
        <v>12</v>
      </c>
    </row>
    <row r="1736" spans="1:8" x14ac:dyDescent="0.25">
      <c r="A1736" t="str">
        <f t="shared" si="34"/>
        <v>99</v>
      </c>
      <c r="B1736" t="str">
        <f>"00336"</f>
        <v>00336</v>
      </c>
      <c r="C1736" t="s">
        <v>116</v>
      </c>
      <c r="D1736">
        <v>124700</v>
      </c>
      <c r="E1736">
        <v>73.900000000000006</v>
      </c>
      <c r="F1736" s="1">
        <v>45364</v>
      </c>
      <c r="G1736" t="s">
        <v>48</v>
      </c>
      <c r="H1736" t="s">
        <v>12</v>
      </c>
    </row>
    <row r="1737" spans="1:8" x14ac:dyDescent="0.25">
      <c r="A1737" t="str">
        <f t="shared" si="34"/>
        <v>99</v>
      </c>
      <c r="B1737" t="str">
        <f>"04324"</f>
        <v>04324</v>
      </c>
      <c r="C1737" t="s">
        <v>474</v>
      </c>
      <c r="D1737">
        <v>124701</v>
      </c>
      <c r="E1737">
        <v>598</v>
      </c>
      <c r="F1737" s="1">
        <v>45364</v>
      </c>
      <c r="G1737" t="s">
        <v>48</v>
      </c>
      <c r="H1737" t="s">
        <v>12</v>
      </c>
    </row>
    <row r="1738" spans="1:8" x14ac:dyDescent="0.25">
      <c r="A1738" t="str">
        <f t="shared" si="34"/>
        <v>99</v>
      </c>
      <c r="B1738" t="str">
        <f>"05330"</f>
        <v>05330</v>
      </c>
      <c r="C1738" t="s">
        <v>118</v>
      </c>
      <c r="D1738">
        <v>124702</v>
      </c>
      <c r="E1738">
        <v>149</v>
      </c>
      <c r="F1738" s="1">
        <v>45364</v>
      </c>
      <c r="G1738" t="s">
        <v>48</v>
      </c>
      <c r="H1738" t="s">
        <v>12</v>
      </c>
    </row>
    <row r="1739" spans="1:8" x14ac:dyDescent="0.25">
      <c r="A1739" t="str">
        <f t="shared" si="34"/>
        <v>99</v>
      </c>
      <c r="B1739" t="str">
        <f>"01247"</f>
        <v>01247</v>
      </c>
      <c r="C1739" t="s">
        <v>145</v>
      </c>
      <c r="D1739">
        <v>124703</v>
      </c>
      <c r="E1739">
        <v>206.6</v>
      </c>
      <c r="F1739" s="1">
        <v>45364</v>
      </c>
      <c r="G1739" t="s">
        <v>48</v>
      </c>
      <c r="H1739" t="s">
        <v>12</v>
      </c>
    </row>
    <row r="1740" spans="1:8" x14ac:dyDescent="0.25">
      <c r="A1740" t="str">
        <f t="shared" si="34"/>
        <v>99</v>
      </c>
      <c r="B1740" t="str">
        <f>"44071"</f>
        <v>44071</v>
      </c>
      <c r="C1740" t="s">
        <v>119</v>
      </c>
      <c r="D1740">
        <v>124704</v>
      </c>
      <c r="E1740">
        <v>37.99</v>
      </c>
      <c r="F1740" s="1">
        <v>45364</v>
      </c>
      <c r="G1740" t="s">
        <v>48</v>
      </c>
      <c r="H1740" t="s">
        <v>12</v>
      </c>
    </row>
    <row r="1741" spans="1:8" x14ac:dyDescent="0.25">
      <c r="A1741" t="str">
        <f t="shared" si="34"/>
        <v>99</v>
      </c>
      <c r="B1741" t="str">
        <f>"05497"</f>
        <v>05497</v>
      </c>
      <c r="C1741" t="s">
        <v>475</v>
      </c>
      <c r="D1741">
        <v>124705</v>
      </c>
      <c r="E1741">
        <v>153.1</v>
      </c>
      <c r="F1741" s="1">
        <v>45364</v>
      </c>
      <c r="G1741" t="s">
        <v>48</v>
      </c>
      <c r="H1741" t="s">
        <v>12</v>
      </c>
    </row>
    <row r="1742" spans="1:8" x14ac:dyDescent="0.25">
      <c r="A1742" t="str">
        <f t="shared" si="34"/>
        <v>99</v>
      </c>
      <c r="B1742" t="str">
        <f>"02489"</f>
        <v>02489</v>
      </c>
      <c r="C1742" t="s">
        <v>476</v>
      </c>
      <c r="D1742">
        <v>124706</v>
      </c>
      <c r="E1742">
        <v>254.6</v>
      </c>
      <c r="F1742" s="1">
        <v>45364</v>
      </c>
      <c r="G1742" t="s">
        <v>48</v>
      </c>
      <c r="H1742" t="s">
        <v>12</v>
      </c>
    </row>
    <row r="1743" spans="1:8" x14ac:dyDescent="0.25">
      <c r="A1743" t="str">
        <f t="shared" si="34"/>
        <v>99</v>
      </c>
      <c r="B1743" t="str">
        <f>"05048"</f>
        <v>05048</v>
      </c>
      <c r="C1743" t="s">
        <v>121</v>
      </c>
      <c r="D1743">
        <v>124707</v>
      </c>
      <c r="E1743">
        <v>375</v>
      </c>
      <c r="F1743" s="1">
        <v>45364</v>
      </c>
      <c r="G1743" t="s">
        <v>48</v>
      </c>
      <c r="H1743" t="s">
        <v>12</v>
      </c>
    </row>
    <row r="1744" spans="1:8" x14ac:dyDescent="0.25">
      <c r="A1744" t="str">
        <f t="shared" si="34"/>
        <v>99</v>
      </c>
      <c r="B1744" t="str">
        <f>"05421"</f>
        <v>05421</v>
      </c>
      <c r="C1744" t="s">
        <v>123</v>
      </c>
      <c r="D1744">
        <v>124708</v>
      </c>
      <c r="E1744">
        <v>88267.16</v>
      </c>
      <c r="F1744" s="1">
        <v>45364</v>
      </c>
      <c r="G1744" t="s">
        <v>48</v>
      </c>
      <c r="H1744" t="s">
        <v>12</v>
      </c>
    </row>
    <row r="1745" spans="1:8" x14ac:dyDescent="0.25">
      <c r="A1745" t="str">
        <f t="shared" si="34"/>
        <v>99</v>
      </c>
      <c r="B1745" t="str">
        <f>"04493"</f>
        <v>04493</v>
      </c>
      <c r="C1745" t="s">
        <v>477</v>
      </c>
      <c r="D1745">
        <v>124709</v>
      </c>
      <c r="E1745">
        <v>8096.52</v>
      </c>
      <c r="F1745" s="1">
        <v>45364</v>
      </c>
      <c r="G1745" t="s">
        <v>48</v>
      </c>
      <c r="H1745" t="s">
        <v>12</v>
      </c>
    </row>
    <row r="1746" spans="1:8" x14ac:dyDescent="0.25">
      <c r="A1746" t="str">
        <f t="shared" si="34"/>
        <v>99</v>
      </c>
      <c r="B1746" t="str">
        <f>"04089"</f>
        <v>04089</v>
      </c>
      <c r="C1746" t="s">
        <v>333</v>
      </c>
      <c r="D1746">
        <v>124710</v>
      </c>
      <c r="E1746">
        <v>80754</v>
      </c>
      <c r="F1746" s="1">
        <v>45364</v>
      </c>
      <c r="G1746" t="s">
        <v>48</v>
      </c>
      <c r="H1746" t="s">
        <v>12</v>
      </c>
    </row>
    <row r="1747" spans="1:8" x14ac:dyDescent="0.25">
      <c r="A1747" t="str">
        <f t="shared" si="34"/>
        <v>99</v>
      </c>
      <c r="B1747" t="str">
        <f>"04658"</f>
        <v>04658</v>
      </c>
      <c r="C1747" t="s">
        <v>199</v>
      </c>
      <c r="D1747">
        <v>124711</v>
      </c>
      <c r="E1747">
        <v>1311.11</v>
      </c>
      <c r="F1747" s="1">
        <v>45364</v>
      </c>
      <c r="G1747" t="s">
        <v>48</v>
      </c>
      <c r="H1747" t="s">
        <v>12</v>
      </c>
    </row>
    <row r="1748" spans="1:8" x14ac:dyDescent="0.25">
      <c r="A1748" t="str">
        <f t="shared" si="34"/>
        <v>99</v>
      </c>
      <c r="B1748" t="str">
        <f>"03195"</f>
        <v>03195</v>
      </c>
      <c r="C1748" t="s">
        <v>200</v>
      </c>
      <c r="D1748">
        <v>124712</v>
      </c>
      <c r="E1748">
        <v>12355.62</v>
      </c>
      <c r="F1748" s="1">
        <v>45364</v>
      </c>
      <c r="G1748" t="s">
        <v>48</v>
      </c>
      <c r="H1748" t="s">
        <v>12</v>
      </c>
    </row>
    <row r="1749" spans="1:8" x14ac:dyDescent="0.25">
      <c r="A1749" t="str">
        <f t="shared" si="34"/>
        <v>99</v>
      </c>
      <c r="B1749" t="str">
        <f>"05380"</f>
        <v>05380</v>
      </c>
      <c r="C1749" t="s">
        <v>324</v>
      </c>
      <c r="D1749">
        <v>124713</v>
      </c>
      <c r="E1749">
        <v>5604.09</v>
      </c>
      <c r="F1749" s="1">
        <v>45364</v>
      </c>
      <c r="G1749" t="s">
        <v>48</v>
      </c>
      <c r="H1749" t="s">
        <v>12</v>
      </c>
    </row>
    <row r="1750" spans="1:8" x14ac:dyDescent="0.25">
      <c r="A1750" t="str">
        <f t="shared" si="34"/>
        <v>99</v>
      </c>
      <c r="B1750" t="str">
        <f>"05380"</f>
        <v>05380</v>
      </c>
      <c r="C1750" t="s">
        <v>324</v>
      </c>
      <c r="D1750">
        <v>124714</v>
      </c>
      <c r="E1750">
        <v>10315.200000000001</v>
      </c>
      <c r="F1750" s="1">
        <v>45364</v>
      </c>
      <c r="G1750" t="s">
        <v>48</v>
      </c>
      <c r="H1750" t="s">
        <v>12</v>
      </c>
    </row>
    <row r="1751" spans="1:8" x14ac:dyDescent="0.25">
      <c r="A1751" t="str">
        <f t="shared" si="34"/>
        <v>99</v>
      </c>
      <c r="B1751" t="str">
        <f>"04818"</f>
        <v>04818</v>
      </c>
      <c r="C1751" t="s">
        <v>478</v>
      </c>
      <c r="D1751">
        <v>124715</v>
      </c>
      <c r="E1751">
        <v>7127.13</v>
      </c>
      <c r="F1751" s="1">
        <v>45364</v>
      </c>
      <c r="G1751" t="s">
        <v>48</v>
      </c>
      <c r="H1751" t="s">
        <v>12</v>
      </c>
    </row>
    <row r="1752" spans="1:8" x14ac:dyDescent="0.25">
      <c r="A1752" t="str">
        <f t="shared" si="34"/>
        <v>99</v>
      </c>
      <c r="B1752" t="str">
        <f>"04206"</f>
        <v>04206</v>
      </c>
      <c r="C1752" t="s">
        <v>129</v>
      </c>
      <c r="D1752">
        <v>124716</v>
      </c>
      <c r="E1752">
        <v>2233.7199999999998</v>
      </c>
      <c r="F1752" s="1">
        <v>45364</v>
      </c>
      <c r="G1752" t="s">
        <v>48</v>
      </c>
      <c r="H1752" t="s">
        <v>12</v>
      </c>
    </row>
    <row r="1753" spans="1:8" x14ac:dyDescent="0.25">
      <c r="A1753" t="str">
        <f t="shared" si="34"/>
        <v>99</v>
      </c>
      <c r="B1753" t="str">
        <f>"02969"</f>
        <v>02969</v>
      </c>
      <c r="C1753" t="s">
        <v>170</v>
      </c>
      <c r="D1753">
        <v>124717</v>
      </c>
      <c r="E1753">
        <v>3697.74</v>
      </c>
      <c r="F1753" s="1">
        <v>45364</v>
      </c>
      <c r="G1753" t="s">
        <v>48</v>
      </c>
      <c r="H1753" t="s">
        <v>12</v>
      </c>
    </row>
    <row r="1754" spans="1:8" x14ac:dyDescent="0.25">
      <c r="A1754" t="str">
        <f t="shared" si="34"/>
        <v>99</v>
      </c>
      <c r="B1754" t="str">
        <f>"00501"</f>
        <v>00501</v>
      </c>
      <c r="C1754" t="s">
        <v>78</v>
      </c>
      <c r="D1754">
        <v>124718</v>
      </c>
      <c r="E1754">
        <v>2325.7800000000002</v>
      </c>
      <c r="F1754" s="1">
        <v>45364</v>
      </c>
      <c r="G1754" t="s">
        <v>48</v>
      </c>
      <c r="H1754" t="s">
        <v>12</v>
      </c>
    </row>
    <row r="1755" spans="1:8" x14ac:dyDescent="0.25">
      <c r="A1755" t="str">
        <f t="shared" si="34"/>
        <v>99</v>
      </c>
      <c r="B1755" t="str">
        <f>"02720"</f>
        <v>02720</v>
      </c>
      <c r="C1755" t="s">
        <v>133</v>
      </c>
      <c r="D1755">
        <v>124719</v>
      </c>
      <c r="E1755">
        <v>3450</v>
      </c>
      <c r="F1755" s="1">
        <v>45364</v>
      </c>
      <c r="G1755" t="s">
        <v>48</v>
      </c>
      <c r="H1755" t="s">
        <v>12</v>
      </c>
    </row>
    <row r="1756" spans="1:8" x14ac:dyDescent="0.25">
      <c r="A1756" t="str">
        <f t="shared" si="34"/>
        <v>99</v>
      </c>
      <c r="B1756" t="str">
        <f>"04643"</f>
        <v>04643</v>
      </c>
      <c r="C1756" t="s">
        <v>479</v>
      </c>
      <c r="D1756">
        <v>124720</v>
      </c>
      <c r="E1756">
        <v>3840</v>
      </c>
      <c r="F1756" s="1">
        <v>45364</v>
      </c>
      <c r="G1756" t="s">
        <v>48</v>
      </c>
      <c r="H1756" t="s">
        <v>12</v>
      </c>
    </row>
    <row r="1757" spans="1:8" x14ac:dyDescent="0.25">
      <c r="A1757" t="str">
        <f t="shared" si="34"/>
        <v>99</v>
      </c>
      <c r="B1757" t="str">
        <f>"04904"</f>
        <v>04904</v>
      </c>
      <c r="C1757" t="s">
        <v>401</v>
      </c>
      <c r="D1757">
        <v>124721</v>
      </c>
      <c r="E1757">
        <v>2890.86</v>
      </c>
      <c r="F1757" s="1">
        <v>45364</v>
      </c>
      <c r="G1757" t="s">
        <v>30</v>
      </c>
      <c r="H1757" t="s">
        <v>31</v>
      </c>
    </row>
    <row r="1758" spans="1:8" x14ac:dyDescent="0.25">
      <c r="A1758" t="str">
        <f t="shared" si="34"/>
        <v>99</v>
      </c>
      <c r="B1758" t="str">
        <f>"04904"</f>
        <v>04904</v>
      </c>
      <c r="C1758" t="s">
        <v>401</v>
      </c>
      <c r="D1758">
        <v>124721</v>
      </c>
      <c r="E1758">
        <v>2890.86</v>
      </c>
      <c r="F1758" s="1">
        <v>45364</v>
      </c>
      <c r="G1758" t="s">
        <v>30</v>
      </c>
    </row>
    <row r="1759" spans="1:8" x14ac:dyDescent="0.25">
      <c r="A1759" t="str">
        <f t="shared" si="34"/>
        <v>99</v>
      </c>
      <c r="B1759" t="str">
        <f>"04838"</f>
        <v>04838</v>
      </c>
      <c r="C1759" t="s">
        <v>215</v>
      </c>
      <c r="D1759">
        <v>124722</v>
      </c>
      <c r="E1759">
        <v>2500</v>
      </c>
      <c r="F1759" s="1">
        <v>45364</v>
      </c>
      <c r="G1759" t="s">
        <v>48</v>
      </c>
      <c r="H1759" t="s">
        <v>12</v>
      </c>
    </row>
    <row r="1760" spans="1:8" x14ac:dyDescent="0.25">
      <c r="A1760" t="str">
        <f t="shared" si="34"/>
        <v>99</v>
      </c>
      <c r="B1760" t="str">
        <f>"04278"</f>
        <v>04278</v>
      </c>
      <c r="C1760" t="s">
        <v>480</v>
      </c>
      <c r="D1760">
        <v>124723</v>
      </c>
      <c r="E1760">
        <v>5050</v>
      </c>
      <c r="F1760" s="1">
        <v>45364</v>
      </c>
      <c r="G1760" t="s">
        <v>48</v>
      </c>
      <c r="H1760" t="s">
        <v>12</v>
      </c>
    </row>
    <row r="1761" spans="1:8" x14ac:dyDescent="0.25">
      <c r="A1761" t="str">
        <f t="shared" si="34"/>
        <v>99</v>
      </c>
      <c r="B1761" t="str">
        <f>"04920"</f>
        <v>04920</v>
      </c>
      <c r="C1761" t="s">
        <v>219</v>
      </c>
      <c r="D1761">
        <v>124724</v>
      </c>
      <c r="E1761">
        <v>3311.83</v>
      </c>
      <c r="F1761" s="1">
        <v>45364</v>
      </c>
      <c r="G1761" t="s">
        <v>48</v>
      </c>
      <c r="H1761" t="s">
        <v>12</v>
      </c>
    </row>
    <row r="1762" spans="1:8" x14ac:dyDescent="0.25">
      <c r="A1762" t="str">
        <f t="shared" si="34"/>
        <v>99</v>
      </c>
      <c r="B1762" t="str">
        <f>"03715"</f>
        <v>03715</v>
      </c>
      <c r="C1762" t="s">
        <v>481</v>
      </c>
      <c r="D1762">
        <v>124725</v>
      </c>
      <c r="E1762">
        <v>2445</v>
      </c>
      <c r="F1762" s="1">
        <v>45364</v>
      </c>
      <c r="G1762" t="s">
        <v>48</v>
      </c>
      <c r="H1762" t="s">
        <v>12</v>
      </c>
    </row>
    <row r="1763" spans="1:8" x14ac:dyDescent="0.25">
      <c r="A1763" t="str">
        <f t="shared" si="34"/>
        <v>99</v>
      </c>
      <c r="B1763" t="str">
        <f>"04308"</f>
        <v>04308</v>
      </c>
      <c r="C1763" t="s">
        <v>136</v>
      </c>
      <c r="D1763">
        <v>124726</v>
      </c>
      <c r="E1763">
        <v>2978.62</v>
      </c>
      <c r="F1763" s="1">
        <v>45364</v>
      </c>
      <c r="G1763" t="s">
        <v>48</v>
      </c>
      <c r="H1763" t="s">
        <v>12</v>
      </c>
    </row>
    <row r="1764" spans="1:8" x14ac:dyDescent="0.25">
      <c r="A1764" t="str">
        <f t="shared" si="34"/>
        <v>99</v>
      </c>
      <c r="B1764" t="str">
        <f>"03988"</f>
        <v>03988</v>
      </c>
      <c r="C1764" t="s">
        <v>137</v>
      </c>
      <c r="D1764">
        <v>124727</v>
      </c>
      <c r="E1764">
        <v>3383.7</v>
      </c>
      <c r="F1764" s="1">
        <v>45364</v>
      </c>
      <c r="G1764" t="s">
        <v>48</v>
      </c>
      <c r="H1764" t="s">
        <v>12</v>
      </c>
    </row>
    <row r="1765" spans="1:8" x14ac:dyDescent="0.25">
      <c r="A1765" t="str">
        <f t="shared" si="34"/>
        <v>99</v>
      </c>
      <c r="B1765" t="str">
        <f>"04099"</f>
        <v>04099</v>
      </c>
      <c r="C1765" t="s">
        <v>482</v>
      </c>
      <c r="D1765">
        <v>124728</v>
      </c>
      <c r="E1765">
        <v>2168.16</v>
      </c>
      <c r="F1765" s="1">
        <v>45364</v>
      </c>
      <c r="G1765" t="s">
        <v>48</v>
      </c>
      <c r="H1765" t="s">
        <v>12</v>
      </c>
    </row>
    <row r="1766" spans="1:8" x14ac:dyDescent="0.25">
      <c r="A1766" t="str">
        <f t="shared" si="34"/>
        <v>99</v>
      </c>
      <c r="B1766" t="str">
        <f>"04778"</f>
        <v>04778</v>
      </c>
      <c r="C1766" t="s">
        <v>110</v>
      </c>
      <c r="D1766">
        <v>124729</v>
      </c>
      <c r="E1766">
        <v>2100</v>
      </c>
      <c r="F1766" s="1">
        <v>45364</v>
      </c>
      <c r="G1766" t="s">
        <v>48</v>
      </c>
      <c r="H1766" t="s">
        <v>12</v>
      </c>
    </row>
    <row r="1767" spans="1:8" x14ac:dyDescent="0.25">
      <c r="A1767" t="str">
        <f t="shared" si="34"/>
        <v>99</v>
      </c>
      <c r="B1767" t="str">
        <f>"03687"</f>
        <v>03687</v>
      </c>
      <c r="C1767" t="s">
        <v>227</v>
      </c>
      <c r="D1767">
        <v>124730</v>
      </c>
      <c r="E1767">
        <v>2520</v>
      </c>
      <c r="F1767" s="1">
        <v>45364</v>
      </c>
      <c r="G1767" t="s">
        <v>48</v>
      </c>
      <c r="H1767" t="s">
        <v>12</v>
      </c>
    </row>
    <row r="1768" spans="1:8" x14ac:dyDescent="0.25">
      <c r="A1768" t="str">
        <f t="shared" si="34"/>
        <v>99</v>
      </c>
      <c r="B1768" t="str">
        <f>"04148"</f>
        <v>04148</v>
      </c>
      <c r="C1768" t="s">
        <v>483</v>
      </c>
      <c r="D1768">
        <v>124731</v>
      </c>
      <c r="E1768">
        <v>2278.5</v>
      </c>
      <c r="F1768" s="1">
        <v>45364</v>
      </c>
      <c r="G1768" t="s">
        <v>48</v>
      </c>
      <c r="H1768" t="s">
        <v>12</v>
      </c>
    </row>
    <row r="1769" spans="1:8" x14ac:dyDescent="0.25">
      <c r="A1769" t="str">
        <f t="shared" si="34"/>
        <v>99</v>
      </c>
      <c r="B1769" t="str">
        <f>"04770"</f>
        <v>04770</v>
      </c>
      <c r="C1769" t="s">
        <v>484</v>
      </c>
      <c r="D1769">
        <v>124732</v>
      </c>
      <c r="E1769">
        <v>1085.8399999999999</v>
      </c>
      <c r="F1769" s="1">
        <v>45364</v>
      </c>
      <c r="G1769" t="s">
        <v>48</v>
      </c>
      <c r="H1769" t="s">
        <v>12</v>
      </c>
    </row>
    <row r="1770" spans="1:8" x14ac:dyDescent="0.25">
      <c r="A1770" t="str">
        <f t="shared" si="34"/>
        <v>99</v>
      </c>
      <c r="B1770" t="str">
        <f>"04314"</f>
        <v>04314</v>
      </c>
      <c r="C1770" t="s">
        <v>124</v>
      </c>
      <c r="D1770">
        <v>124733</v>
      </c>
      <c r="E1770">
        <v>7392</v>
      </c>
      <c r="F1770" s="1">
        <v>45378</v>
      </c>
      <c r="G1770" t="s">
        <v>48</v>
      </c>
      <c r="H1770" t="s">
        <v>12</v>
      </c>
    </row>
    <row r="1771" spans="1:8" x14ac:dyDescent="0.25">
      <c r="A1771" t="str">
        <f t="shared" si="34"/>
        <v>99</v>
      </c>
      <c r="B1771" t="str">
        <f>"04037"</f>
        <v>04037</v>
      </c>
      <c r="C1771" t="s">
        <v>150</v>
      </c>
      <c r="D1771">
        <v>124734</v>
      </c>
      <c r="E1771">
        <v>753.8</v>
      </c>
      <c r="F1771" s="1">
        <v>45378</v>
      </c>
      <c r="G1771" t="s">
        <v>48</v>
      </c>
      <c r="H1771" t="s">
        <v>12</v>
      </c>
    </row>
    <row r="1772" spans="1:8" x14ac:dyDescent="0.25">
      <c r="A1772" t="str">
        <f t="shared" si="34"/>
        <v>99</v>
      </c>
      <c r="B1772" t="str">
        <f>"04921"</f>
        <v>04921</v>
      </c>
      <c r="C1772" t="s">
        <v>151</v>
      </c>
      <c r="D1772">
        <v>124735</v>
      </c>
      <c r="E1772">
        <v>3219.64</v>
      </c>
      <c r="F1772" s="1">
        <v>45378</v>
      </c>
      <c r="G1772" t="s">
        <v>48</v>
      </c>
      <c r="H1772" t="s">
        <v>12</v>
      </c>
    </row>
    <row r="1773" spans="1:8" x14ac:dyDescent="0.25">
      <c r="A1773" t="str">
        <f t="shared" si="34"/>
        <v>99</v>
      </c>
      <c r="B1773" t="str">
        <f>"24636"</f>
        <v>24636</v>
      </c>
      <c r="C1773" t="s">
        <v>52</v>
      </c>
      <c r="D1773">
        <v>124736</v>
      </c>
      <c r="E1773">
        <v>108.14</v>
      </c>
      <c r="F1773" s="1">
        <v>45378</v>
      </c>
      <c r="G1773" t="s">
        <v>30</v>
      </c>
      <c r="H1773" t="s">
        <v>12</v>
      </c>
    </row>
    <row r="1774" spans="1:8" x14ac:dyDescent="0.25">
      <c r="A1774" t="str">
        <f t="shared" si="34"/>
        <v>99</v>
      </c>
      <c r="B1774" t="str">
        <f>"24636"</f>
        <v>24636</v>
      </c>
      <c r="C1774" t="s">
        <v>52</v>
      </c>
      <c r="D1774">
        <v>124736</v>
      </c>
      <c r="E1774">
        <v>108.14</v>
      </c>
      <c r="F1774" s="1">
        <v>45457</v>
      </c>
      <c r="G1774" t="s">
        <v>30</v>
      </c>
    </row>
    <row r="1775" spans="1:8" x14ac:dyDescent="0.25">
      <c r="A1775" t="str">
        <f t="shared" si="34"/>
        <v>99</v>
      </c>
      <c r="B1775" t="str">
        <f>"04943"</f>
        <v>04943</v>
      </c>
      <c r="C1775" t="s">
        <v>323</v>
      </c>
      <c r="D1775">
        <v>124737</v>
      </c>
      <c r="E1775">
        <v>4914.4799999999996</v>
      </c>
      <c r="F1775" s="1">
        <v>45378</v>
      </c>
      <c r="G1775" t="s">
        <v>48</v>
      </c>
      <c r="H1775" t="s">
        <v>12</v>
      </c>
    </row>
    <row r="1776" spans="1:8" x14ac:dyDescent="0.25">
      <c r="A1776" t="str">
        <f t="shared" si="34"/>
        <v>99</v>
      </c>
      <c r="B1776" t="str">
        <f>"03541"</f>
        <v>03541</v>
      </c>
      <c r="C1776" t="s">
        <v>57</v>
      </c>
      <c r="D1776">
        <v>124738</v>
      </c>
      <c r="E1776">
        <v>833.19</v>
      </c>
      <c r="F1776" s="1">
        <v>45378</v>
      </c>
      <c r="G1776" t="s">
        <v>48</v>
      </c>
      <c r="H1776" t="s">
        <v>12</v>
      </c>
    </row>
    <row r="1777" spans="1:8" x14ac:dyDescent="0.25">
      <c r="A1777" t="str">
        <f t="shared" si="34"/>
        <v>99</v>
      </c>
      <c r="B1777" t="str">
        <f>"04127"</f>
        <v>04127</v>
      </c>
      <c r="C1777" t="s">
        <v>485</v>
      </c>
      <c r="D1777">
        <v>124739</v>
      </c>
      <c r="E1777">
        <v>550</v>
      </c>
      <c r="F1777" s="1">
        <v>45378</v>
      </c>
      <c r="G1777" t="s">
        <v>48</v>
      </c>
      <c r="H1777" t="s">
        <v>12</v>
      </c>
    </row>
    <row r="1778" spans="1:8" x14ac:dyDescent="0.25">
      <c r="A1778" t="str">
        <f t="shared" si="34"/>
        <v>99</v>
      </c>
      <c r="B1778" t="str">
        <f>"04388"</f>
        <v>04388</v>
      </c>
      <c r="C1778" t="s">
        <v>58</v>
      </c>
      <c r="D1778">
        <v>124740</v>
      </c>
      <c r="E1778">
        <v>181.05</v>
      </c>
      <c r="F1778" s="1">
        <v>45378</v>
      </c>
      <c r="G1778" t="s">
        <v>48</v>
      </c>
      <c r="H1778" t="s">
        <v>12</v>
      </c>
    </row>
    <row r="1779" spans="1:8" x14ac:dyDescent="0.25">
      <c r="A1779" t="str">
        <f t="shared" si="34"/>
        <v>99</v>
      </c>
      <c r="B1779" t="str">
        <f>"03671"</f>
        <v>03671</v>
      </c>
      <c r="C1779" t="s">
        <v>242</v>
      </c>
      <c r="D1779">
        <v>124741</v>
      </c>
      <c r="E1779">
        <v>66</v>
      </c>
      <c r="F1779" s="1">
        <v>45378</v>
      </c>
      <c r="G1779" t="s">
        <v>48</v>
      </c>
      <c r="H1779" t="s">
        <v>12</v>
      </c>
    </row>
    <row r="1780" spans="1:8" x14ac:dyDescent="0.25">
      <c r="A1780" t="str">
        <f t="shared" si="34"/>
        <v>99</v>
      </c>
      <c r="B1780" t="str">
        <f>"00160"</f>
        <v>00160</v>
      </c>
      <c r="C1780" t="s">
        <v>388</v>
      </c>
      <c r="D1780">
        <v>124742</v>
      </c>
      <c r="E1780">
        <v>6.99</v>
      </c>
      <c r="F1780" s="1">
        <v>45378</v>
      </c>
      <c r="G1780" t="s">
        <v>48</v>
      </c>
      <c r="H1780" t="s">
        <v>12</v>
      </c>
    </row>
    <row r="1781" spans="1:8" x14ac:dyDescent="0.25">
      <c r="A1781" t="str">
        <f t="shared" si="34"/>
        <v>99</v>
      </c>
      <c r="B1781" t="str">
        <f>"00340"</f>
        <v>00340</v>
      </c>
      <c r="C1781" t="s">
        <v>61</v>
      </c>
      <c r="D1781">
        <v>124743</v>
      </c>
      <c r="E1781">
        <v>89238.95</v>
      </c>
      <c r="F1781" s="1">
        <v>45378</v>
      </c>
      <c r="G1781" t="s">
        <v>48</v>
      </c>
      <c r="H1781" t="s">
        <v>12</v>
      </c>
    </row>
    <row r="1782" spans="1:8" x14ac:dyDescent="0.25">
      <c r="A1782" t="str">
        <f t="shared" si="34"/>
        <v>99</v>
      </c>
      <c r="B1782" t="str">
        <f>"00543"</f>
        <v>00543</v>
      </c>
      <c r="C1782" t="s">
        <v>63</v>
      </c>
      <c r="D1782">
        <v>124744</v>
      </c>
      <c r="E1782">
        <v>75.3</v>
      </c>
      <c r="F1782" s="1">
        <v>45378</v>
      </c>
      <c r="G1782" t="s">
        <v>48</v>
      </c>
      <c r="H1782" t="s">
        <v>12</v>
      </c>
    </row>
    <row r="1783" spans="1:8" x14ac:dyDescent="0.25">
      <c r="A1783" t="str">
        <f t="shared" si="34"/>
        <v>99</v>
      </c>
      <c r="B1783" t="str">
        <f>"02675"</f>
        <v>02675</v>
      </c>
      <c r="C1783" t="s">
        <v>347</v>
      </c>
      <c r="D1783">
        <v>124745</v>
      </c>
      <c r="E1783">
        <v>68</v>
      </c>
      <c r="F1783" s="1">
        <v>45378</v>
      </c>
      <c r="G1783" t="s">
        <v>48</v>
      </c>
      <c r="H1783" t="s">
        <v>12</v>
      </c>
    </row>
    <row r="1784" spans="1:8" x14ac:dyDescent="0.25">
      <c r="A1784" t="str">
        <f t="shared" si="34"/>
        <v>99</v>
      </c>
      <c r="B1784" t="str">
        <f>"05380"</f>
        <v>05380</v>
      </c>
      <c r="C1784" t="s">
        <v>324</v>
      </c>
      <c r="D1784">
        <v>124746</v>
      </c>
      <c r="E1784">
        <v>110045.81</v>
      </c>
      <c r="F1784" s="1">
        <v>45378</v>
      </c>
      <c r="G1784" t="s">
        <v>48</v>
      </c>
      <c r="H1784" t="s">
        <v>12</v>
      </c>
    </row>
    <row r="1785" spans="1:8" x14ac:dyDescent="0.25">
      <c r="A1785" t="str">
        <f t="shared" si="34"/>
        <v>99</v>
      </c>
      <c r="B1785" t="str">
        <f>"00329"</f>
        <v>00329</v>
      </c>
      <c r="C1785" t="s">
        <v>67</v>
      </c>
      <c r="D1785">
        <v>124747</v>
      </c>
      <c r="E1785">
        <v>25</v>
      </c>
      <c r="F1785" s="1">
        <v>45378</v>
      </c>
      <c r="G1785" t="s">
        <v>48</v>
      </c>
      <c r="H1785" t="s">
        <v>12</v>
      </c>
    </row>
    <row r="1786" spans="1:8" x14ac:dyDescent="0.25">
      <c r="A1786" t="str">
        <f t="shared" si="34"/>
        <v>99</v>
      </c>
      <c r="B1786" t="str">
        <f>"04549"</f>
        <v>04549</v>
      </c>
      <c r="C1786" t="s">
        <v>164</v>
      </c>
      <c r="D1786">
        <v>124748</v>
      </c>
      <c r="E1786">
        <v>7505.49</v>
      </c>
      <c r="F1786" s="1">
        <v>45378</v>
      </c>
      <c r="G1786" t="s">
        <v>48</v>
      </c>
      <c r="H1786" t="s">
        <v>12</v>
      </c>
    </row>
    <row r="1787" spans="1:8" x14ac:dyDescent="0.25">
      <c r="A1787" t="str">
        <f t="shared" si="34"/>
        <v>99</v>
      </c>
      <c r="B1787" t="str">
        <f>"00364"</f>
        <v>00364</v>
      </c>
      <c r="C1787" t="s">
        <v>165</v>
      </c>
      <c r="D1787">
        <v>124749</v>
      </c>
      <c r="E1787">
        <v>508.87</v>
      </c>
      <c r="F1787" s="1">
        <v>45378</v>
      </c>
      <c r="G1787" t="s">
        <v>48</v>
      </c>
      <c r="H1787" t="s">
        <v>12</v>
      </c>
    </row>
    <row r="1788" spans="1:8" x14ac:dyDescent="0.25">
      <c r="A1788" t="str">
        <f t="shared" si="34"/>
        <v>99</v>
      </c>
      <c r="B1788" t="str">
        <f>"03010"</f>
        <v>03010</v>
      </c>
      <c r="C1788" t="s">
        <v>71</v>
      </c>
      <c r="D1788">
        <v>124750</v>
      </c>
      <c r="E1788">
        <v>94</v>
      </c>
      <c r="F1788" s="1">
        <v>45378</v>
      </c>
      <c r="G1788" t="s">
        <v>48</v>
      </c>
      <c r="H1788" t="s">
        <v>12</v>
      </c>
    </row>
    <row r="1789" spans="1:8" x14ac:dyDescent="0.25">
      <c r="A1789" t="str">
        <f t="shared" si="34"/>
        <v>99</v>
      </c>
      <c r="B1789" t="str">
        <f>"04483"</f>
        <v>04483</v>
      </c>
      <c r="C1789" t="s">
        <v>267</v>
      </c>
      <c r="D1789">
        <v>124751</v>
      </c>
      <c r="E1789">
        <v>226.27</v>
      </c>
      <c r="F1789" s="1">
        <v>45378</v>
      </c>
      <c r="G1789" t="s">
        <v>48</v>
      </c>
      <c r="H1789" t="s">
        <v>12</v>
      </c>
    </row>
    <row r="1790" spans="1:8" x14ac:dyDescent="0.25">
      <c r="A1790" t="str">
        <f t="shared" si="34"/>
        <v>99</v>
      </c>
      <c r="B1790" t="str">
        <f>"03144"</f>
        <v>03144</v>
      </c>
      <c r="C1790" t="s">
        <v>486</v>
      </c>
      <c r="D1790">
        <v>124752</v>
      </c>
      <c r="E1790">
        <v>35</v>
      </c>
      <c r="F1790" s="1">
        <v>45378</v>
      </c>
      <c r="G1790" t="s">
        <v>48</v>
      </c>
      <c r="H1790" t="s">
        <v>12</v>
      </c>
    </row>
    <row r="1791" spans="1:8" x14ac:dyDescent="0.25">
      <c r="A1791" t="str">
        <f t="shared" si="34"/>
        <v>99</v>
      </c>
      <c r="B1791" t="str">
        <f>"02405"</f>
        <v>02405</v>
      </c>
      <c r="C1791" t="s">
        <v>131</v>
      </c>
      <c r="D1791">
        <v>124753</v>
      </c>
      <c r="E1791">
        <v>990.15</v>
      </c>
      <c r="F1791" s="1">
        <v>45378</v>
      </c>
      <c r="G1791" t="s">
        <v>48</v>
      </c>
      <c r="H1791" t="s">
        <v>12</v>
      </c>
    </row>
    <row r="1792" spans="1:8" x14ac:dyDescent="0.25">
      <c r="A1792" t="str">
        <f t="shared" si="34"/>
        <v>99</v>
      </c>
      <c r="B1792" t="str">
        <f>"01491"</f>
        <v>01491</v>
      </c>
      <c r="C1792" t="s">
        <v>167</v>
      </c>
      <c r="D1792">
        <v>124754</v>
      </c>
      <c r="E1792">
        <v>6356.59</v>
      </c>
      <c r="F1792" s="1">
        <v>45378</v>
      </c>
      <c r="G1792" t="s">
        <v>48</v>
      </c>
      <c r="H1792" t="s">
        <v>12</v>
      </c>
    </row>
    <row r="1793" spans="1:8" x14ac:dyDescent="0.25">
      <c r="A1793" t="str">
        <f t="shared" si="34"/>
        <v>99</v>
      </c>
      <c r="B1793" t="str">
        <f>"04994"</f>
        <v>04994</v>
      </c>
      <c r="C1793" t="s">
        <v>73</v>
      </c>
      <c r="D1793">
        <v>124755</v>
      </c>
      <c r="E1793">
        <v>153.19999999999999</v>
      </c>
      <c r="F1793" s="1">
        <v>45378</v>
      </c>
      <c r="G1793" t="s">
        <v>48</v>
      </c>
      <c r="H1793" t="s">
        <v>12</v>
      </c>
    </row>
    <row r="1794" spans="1:8" x14ac:dyDescent="0.25">
      <c r="A1794" t="str">
        <f t="shared" ref="A1794:A1857" si="35">"99"</f>
        <v>99</v>
      </c>
      <c r="B1794" t="str">
        <f>"01877"</f>
        <v>01877</v>
      </c>
      <c r="C1794" t="s">
        <v>74</v>
      </c>
      <c r="D1794">
        <v>124756</v>
      </c>
      <c r="E1794">
        <v>121.39</v>
      </c>
      <c r="F1794" s="1">
        <v>45378</v>
      </c>
      <c r="G1794" t="s">
        <v>48</v>
      </c>
      <c r="H1794" t="s">
        <v>12</v>
      </c>
    </row>
    <row r="1795" spans="1:8" x14ac:dyDescent="0.25">
      <c r="A1795" t="str">
        <f t="shared" si="35"/>
        <v>99</v>
      </c>
      <c r="B1795" t="str">
        <f>"02969"</f>
        <v>02969</v>
      </c>
      <c r="C1795" t="s">
        <v>170</v>
      </c>
      <c r="D1795">
        <v>124757</v>
      </c>
      <c r="E1795">
        <v>270</v>
      </c>
      <c r="F1795" s="1">
        <v>45378</v>
      </c>
      <c r="G1795" t="s">
        <v>48</v>
      </c>
      <c r="H1795" t="s">
        <v>12</v>
      </c>
    </row>
    <row r="1796" spans="1:8" x14ac:dyDescent="0.25">
      <c r="A1796" t="str">
        <f t="shared" si="35"/>
        <v>99</v>
      </c>
      <c r="B1796" t="str">
        <f>"00501"</f>
        <v>00501</v>
      </c>
      <c r="C1796" t="s">
        <v>78</v>
      </c>
      <c r="D1796">
        <v>124758</v>
      </c>
      <c r="E1796">
        <v>467.9</v>
      </c>
      <c r="F1796" s="1">
        <v>45378</v>
      </c>
      <c r="G1796" t="s">
        <v>48</v>
      </c>
      <c r="H1796" t="s">
        <v>12</v>
      </c>
    </row>
    <row r="1797" spans="1:8" x14ac:dyDescent="0.25">
      <c r="A1797" t="str">
        <f t="shared" si="35"/>
        <v>99</v>
      </c>
      <c r="B1797" t="str">
        <f>"00508"</f>
        <v>00508</v>
      </c>
      <c r="C1797" t="s">
        <v>210</v>
      </c>
      <c r="D1797">
        <v>124759</v>
      </c>
      <c r="E1797">
        <v>974.6</v>
      </c>
      <c r="F1797" s="1">
        <v>45378</v>
      </c>
      <c r="G1797" t="s">
        <v>48</v>
      </c>
      <c r="H1797" t="s">
        <v>12</v>
      </c>
    </row>
    <row r="1798" spans="1:8" x14ac:dyDescent="0.25">
      <c r="A1798" t="str">
        <f t="shared" si="35"/>
        <v>99</v>
      </c>
      <c r="B1798" t="str">
        <f>"05493"</f>
        <v>05493</v>
      </c>
      <c r="C1798" t="s">
        <v>487</v>
      </c>
      <c r="D1798">
        <v>124760</v>
      </c>
      <c r="E1798">
        <v>100</v>
      </c>
      <c r="F1798" s="1">
        <v>45378</v>
      </c>
      <c r="G1798" t="s">
        <v>48</v>
      </c>
      <c r="H1798" t="s">
        <v>12</v>
      </c>
    </row>
    <row r="1799" spans="1:8" x14ac:dyDescent="0.25">
      <c r="A1799" t="str">
        <f t="shared" si="35"/>
        <v>99</v>
      </c>
      <c r="B1799" t="str">
        <f>"01415"</f>
        <v>01415</v>
      </c>
      <c r="C1799" t="s">
        <v>81</v>
      </c>
      <c r="D1799">
        <v>124761</v>
      </c>
      <c r="E1799">
        <v>1095.26</v>
      </c>
      <c r="F1799" s="1">
        <v>45378</v>
      </c>
      <c r="G1799" t="s">
        <v>48</v>
      </c>
      <c r="H1799" t="s">
        <v>12</v>
      </c>
    </row>
    <row r="1800" spans="1:8" x14ac:dyDescent="0.25">
      <c r="A1800" t="str">
        <f t="shared" si="35"/>
        <v>99</v>
      </c>
      <c r="B1800" t="str">
        <f>"1"</f>
        <v>1</v>
      </c>
      <c r="C1800" t="s">
        <v>488</v>
      </c>
      <c r="D1800">
        <v>124762</v>
      </c>
      <c r="E1800">
        <v>20</v>
      </c>
      <c r="F1800" s="1">
        <v>45378</v>
      </c>
      <c r="G1800" t="s">
        <v>48</v>
      </c>
      <c r="H1800" t="s">
        <v>12</v>
      </c>
    </row>
    <row r="1801" spans="1:8" x14ac:dyDescent="0.25">
      <c r="A1801" t="str">
        <f t="shared" si="35"/>
        <v>99</v>
      </c>
      <c r="B1801" t="str">
        <f>"00565"</f>
        <v>00565</v>
      </c>
      <c r="C1801" t="s">
        <v>82</v>
      </c>
      <c r="D1801">
        <v>124763</v>
      </c>
      <c r="E1801">
        <v>3300.94</v>
      </c>
      <c r="F1801" s="1">
        <v>45378</v>
      </c>
      <c r="G1801" t="s">
        <v>48</v>
      </c>
      <c r="H1801" t="s">
        <v>12</v>
      </c>
    </row>
    <row r="1802" spans="1:8" x14ac:dyDescent="0.25">
      <c r="A1802" t="str">
        <f t="shared" si="35"/>
        <v>99</v>
      </c>
      <c r="B1802" t="str">
        <f>"1"</f>
        <v>1</v>
      </c>
      <c r="C1802" t="s">
        <v>489</v>
      </c>
      <c r="D1802">
        <v>124770</v>
      </c>
      <c r="E1802">
        <v>99</v>
      </c>
      <c r="F1802" s="1">
        <v>45378</v>
      </c>
      <c r="G1802" t="s">
        <v>48</v>
      </c>
      <c r="H1802" t="s">
        <v>12</v>
      </c>
    </row>
    <row r="1803" spans="1:8" x14ac:dyDescent="0.25">
      <c r="A1803" t="str">
        <f t="shared" si="35"/>
        <v>99</v>
      </c>
      <c r="B1803" t="str">
        <f>"04331"</f>
        <v>04331</v>
      </c>
      <c r="C1803" t="s">
        <v>86</v>
      </c>
      <c r="D1803">
        <v>124771</v>
      </c>
      <c r="E1803">
        <v>30472.5</v>
      </c>
      <c r="F1803" s="1">
        <v>45378</v>
      </c>
      <c r="G1803" t="s">
        <v>48</v>
      </c>
      <c r="H1803" t="s">
        <v>12</v>
      </c>
    </row>
    <row r="1804" spans="1:8" x14ac:dyDescent="0.25">
      <c r="A1804" t="str">
        <f t="shared" si="35"/>
        <v>99</v>
      </c>
      <c r="B1804" t="str">
        <f>"04331"</f>
        <v>04331</v>
      </c>
      <c r="C1804" t="s">
        <v>86</v>
      </c>
      <c r="D1804">
        <v>124772</v>
      </c>
      <c r="E1804">
        <v>18338.48</v>
      </c>
      <c r="F1804" s="1">
        <v>45378</v>
      </c>
      <c r="G1804" t="s">
        <v>48</v>
      </c>
      <c r="H1804" t="s">
        <v>12</v>
      </c>
    </row>
    <row r="1805" spans="1:8" x14ac:dyDescent="0.25">
      <c r="A1805" t="str">
        <f t="shared" si="35"/>
        <v>99</v>
      </c>
      <c r="B1805" t="str">
        <f>"04331"</f>
        <v>04331</v>
      </c>
      <c r="C1805" t="s">
        <v>86</v>
      </c>
      <c r="D1805">
        <v>124773</v>
      </c>
      <c r="E1805">
        <v>855</v>
      </c>
      <c r="F1805" s="1">
        <v>45378</v>
      </c>
      <c r="G1805" t="s">
        <v>48</v>
      </c>
      <c r="H1805" t="s">
        <v>12</v>
      </c>
    </row>
    <row r="1806" spans="1:8" x14ac:dyDescent="0.25">
      <c r="A1806" t="str">
        <f t="shared" si="35"/>
        <v>99</v>
      </c>
      <c r="B1806" t="str">
        <f>"04331"</f>
        <v>04331</v>
      </c>
      <c r="C1806" t="s">
        <v>86</v>
      </c>
      <c r="D1806">
        <v>124774</v>
      </c>
      <c r="E1806">
        <v>29000</v>
      </c>
      <c r="F1806" s="1">
        <v>45378</v>
      </c>
      <c r="G1806" t="s">
        <v>48</v>
      </c>
      <c r="H1806" t="s">
        <v>12</v>
      </c>
    </row>
    <row r="1807" spans="1:8" x14ac:dyDescent="0.25">
      <c r="A1807" t="str">
        <f t="shared" si="35"/>
        <v>99</v>
      </c>
      <c r="B1807" t="str">
        <f>"04331"</f>
        <v>04331</v>
      </c>
      <c r="C1807" t="s">
        <v>86</v>
      </c>
      <c r="D1807">
        <v>124775</v>
      </c>
      <c r="E1807">
        <v>11655</v>
      </c>
      <c r="F1807" s="1">
        <v>45378</v>
      </c>
      <c r="G1807" t="s">
        <v>48</v>
      </c>
      <c r="H1807" t="s">
        <v>12</v>
      </c>
    </row>
    <row r="1808" spans="1:8" x14ac:dyDescent="0.25">
      <c r="A1808" t="str">
        <f t="shared" si="35"/>
        <v>99</v>
      </c>
      <c r="B1808" t="str">
        <f>"03974"</f>
        <v>03974</v>
      </c>
      <c r="C1808" t="s">
        <v>176</v>
      </c>
      <c r="D1808">
        <v>124776</v>
      </c>
      <c r="E1808">
        <v>1762.14</v>
      </c>
      <c r="F1808" s="1">
        <v>45378</v>
      </c>
      <c r="G1808" t="s">
        <v>48</v>
      </c>
      <c r="H1808" t="s">
        <v>12</v>
      </c>
    </row>
    <row r="1809" spans="1:8" x14ac:dyDescent="0.25">
      <c r="A1809" t="str">
        <f t="shared" si="35"/>
        <v>99</v>
      </c>
      <c r="B1809" t="str">
        <f>"05172"</f>
        <v>05172</v>
      </c>
      <c r="C1809" t="s">
        <v>89</v>
      </c>
      <c r="D1809">
        <v>124777</v>
      </c>
      <c r="E1809">
        <v>844.2</v>
      </c>
      <c r="F1809" s="1">
        <v>45378</v>
      </c>
      <c r="G1809" t="s">
        <v>48</v>
      </c>
      <c r="H1809" t="s">
        <v>12</v>
      </c>
    </row>
    <row r="1810" spans="1:8" x14ac:dyDescent="0.25">
      <c r="A1810" t="str">
        <f t="shared" si="35"/>
        <v>99</v>
      </c>
      <c r="B1810" t="str">
        <f>"1"</f>
        <v>1</v>
      </c>
      <c r="C1810" t="s">
        <v>235</v>
      </c>
      <c r="D1810">
        <v>124778</v>
      </c>
      <c r="E1810">
        <v>125.92</v>
      </c>
      <c r="F1810" s="1">
        <v>45378</v>
      </c>
      <c r="G1810" t="s">
        <v>30</v>
      </c>
      <c r="H1810" t="s">
        <v>12</v>
      </c>
    </row>
    <row r="1811" spans="1:8" x14ac:dyDescent="0.25">
      <c r="A1811" t="str">
        <f t="shared" si="35"/>
        <v>99</v>
      </c>
      <c r="B1811" t="str">
        <f>"1"</f>
        <v>1</v>
      </c>
      <c r="C1811" t="s">
        <v>236</v>
      </c>
      <c r="D1811">
        <v>124778</v>
      </c>
      <c r="E1811">
        <v>125.92</v>
      </c>
      <c r="F1811" s="1">
        <v>45461</v>
      </c>
      <c r="G1811" t="s">
        <v>30</v>
      </c>
    </row>
    <row r="1812" spans="1:8" x14ac:dyDescent="0.25">
      <c r="A1812" t="str">
        <f t="shared" si="35"/>
        <v>99</v>
      </c>
      <c r="B1812" t="str">
        <f>"02536"</f>
        <v>02536</v>
      </c>
      <c r="C1812" t="s">
        <v>96</v>
      </c>
      <c r="D1812">
        <v>124779</v>
      </c>
      <c r="E1812">
        <v>24.23</v>
      </c>
      <c r="F1812" s="1">
        <v>45378</v>
      </c>
      <c r="G1812" t="s">
        <v>48</v>
      </c>
      <c r="H1812" t="s">
        <v>12</v>
      </c>
    </row>
    <row r="1813" spans="1:8" x14ac:dyDescent="0.25">
      <c r="A1813" t="str">
        <f t="shared" si="35"/>
        <v>99</v>
      </c>
      <c r="B1813" t="str">
        <f>"05298"</f>
        <v>05298</v>
      </c>
      <c r="C1813" t="s">
        <v>218</v>
      </c>
      <c r="D1813">
        <v>124780</v>
      </c>
      <c r="E1813">
        <v>5292.36</v>
      </c>
      <c r="F1813" s="1">
        <v>45378</v>
      </c>
      <c r="G1813" t="s">
        <v>48</v>
      </c>
      <c r="H1813" t="s">
        <v>12</v>
      </c>
    </row>
    <row r="1814" spans="1:8" x14ac:dyDescent="0.25">
      <c r="A1814" t="str">
        <f t="shared" si="35"/>
        <v>99</v>
      </c>
      <c r="B1814" t="str">
        <f>"04262"</f>
        <v>04262</v>
      </c>
      <c r="C1814" t="s">
        <v>313</v>
      </c>
      <c r="D1814">
        <v>124781</v>
      </c>
      <c r="E1814">
        <v>1072</v>
      </c>
      <c r="F1814" s="1">
        <v>45378</v>
      </c>
      <c r="G1814" t="s">
        <v>48</v>
      </c>
      <c r="H1814" t="s">
        <v>12</v>
      </c>
    </row>
    <row r="1815" spans="1:8" x14ac:dyDescent="0.25">
      <c r="A1815" t="str">
        <f t="shared" si="35"/>
        <v>99</v>
      </c>
      <c r="B1815" t="str">
        <f>"05500"</f>
        <v>05500</v>
      </c>
      <c r="C1815" t="s">
        <v>490</v>
      </c>
      <c r="D1815">
        <v>124782</v>
      </c>
      <c r="E1815">
        <v>500</v>
      </c>
      <c r="F1815" s="1">
        <v>45378</v>
      </c>
      <c r="G1815" t="s">
        <v>48</v>
      </c>
      <c r="H1815" t="s">
        <v>12</v>
      </c>
    </row>
    <row r="1816" spans="1:8" x14ac:dyDescent="0.25">
      <c r="A1816" t="str">
        <f t="shared" si="35"/>
        <v>99</v>
      </c>
      <c r="B1816" t="str">
        <f>"04598"</f>
        <v>04598</v>
      </c>
      <c r="C1816" t="s">
        <v>352</v>
      </c>
      <c r="D1816">
        <v>124783</v>
      </c>
      <c r="E1816">
        <v>564</v>
      </c>
      <c r="F1816" s="1">
        <v>45378</v>
      </c>
      <c r="G1816" t="s">
        <v>48</v>
      </c>
      <c r="H1816" t="s">
        <v>12</v>
      </c>
    </row>
    <row r="1817" spans="1:8" x14ac:dyDescent="0.25">
      <c r="A1817" t="str">
        <f t="shared" si="35"/>
        <v>99</v>
      </c>
      <c r="B1817" t="str">
        <f>"1"</f>
        <v>1</v>
      </c>
      <c r="C1817" t="s">
        <v>237</v>
      </c>
      <c r="D1817">
        <v>124784</v>
      </c>
      <c r="E1817">
        <v>5.64</v>
      </c>
      <c r="F1817" s="1">
        <v>45378</v>
      </c>
      <c r="G1817" t="s">
        <v>30</v>
      </c>
      <c r="H1817" t="s">
        <v>12</v>
      </c>
    </row>
    <row r="1818" spans="1:8" x14ac:dyDescent="0.25">
      <c r="A1818" t="str">
        <f t="shared" si="35"/>
        <v>99</v>
      </c>
      <c r="B1818" t="str">
        <f>"1"</f>
        <v>1</v>
      </c>
      <c r="C1818" t="s">
        <v>238</v>
      </c>
      <c r="D1818">
        <v>124784</v>
      </c>
      <c r="E1818">
        <v>5.64</v>
      </c>
      <c r="F1818" s="1">
        <v>45461</v>
      </c>
      <c r="G1818" t="s">
        <v>30</v>
      </c>
    </row>
    <row r="1819" spans="1:8" x14ac:dyDescent="0.25">
      <c r="A1819" t="str">
        <f t="shared" si="35"/>
        <v>99</v>
      </c>
      <c r="B1819" t="str">
        <f>"04875"</f>
        <v>04875</v>
      </c>
      <c r="C1819" t="s">
        <v>491</v>
      </c>
      <c r="D1819">
        <v>124785</v>
      </c>
      <c r="E1819">
        <v>125.93</v>
      </c>
      <c r="F1819" s="1">
        <v>45378</v>
      </c>
      <c r="G1819" t="s">
        <v>48</v>
      </c>
      <c r="H1819" t="s">
        <v>12</v>
      </c>
    </row>
    <row r="1820" spans="1:8" x14ac:dyDescent="0.25">
      <c r="A1820" t="str">
        <f t="shared" si="35"/>
        <v>99</v>
      </c>
      <c r="B1820" t="str">
        <f>"03906"</f>
        <v>03906</v>
      </c>
      <c r="C1820" t="s">
        <v>492</v>
      </c>
      <c r="D1820">
        <v>124786</v>
      </c>
      <c r="E1820">
        <v>566.58000000000004</v>
      </c>
      <c r="F1820" s="1">
        <v>45378</v>
      </c>
      <c r="G1820" t="s">
        <v>48</v>
      </c>
      <c r="H1820" t="s">
        <v>12</v>
      </c>
    </row>
    <row r="1821" spans="1:8" x14ac:dyDescent="0.25">
      <c r="A1821" t="str">
        <f t="shared" si="35"/>
        <v>99</v>
      </c>
      <c r="B1821" t="str">
        <f>"00818"</f>
        <v>00818</v>
      </c>
      <c r="C1821" t="s">
        <v>138</v>
      </c>
      <c r="D1821">
        <v>124787</v>
      </c>
      <c r="E1821">
        <v>77.989999999999995</v>
      </c>
      <c r="F1821" s="1">
        <v>45378</v>
      </c>
      <c r="G1821" t="s">
        <v>48</v>
      </c>
      <c r="H1821" t="s">
        <v>12</v>
      </c>
    </row>
    <row r="1822" spans="1:8" x14ac:dyDescent="0.25">
      <c r="A1822" t="str">
        <f t="shared" si="35"/>
        <v>99</v>
      </c>
      <c r="B1822" t="str">
        <f>"00246"</f>
        <v>00246</v>
      </c>
      <c r="C1822" t="s">
        <v>102</v>
      </c>
      <c r="D1822">
        <v>124788</v>
      </c>
      <c r="E1822">
        <v>59.01</v>
      </c>
      <c r="F1822" s="1">
        <v>45378</v>
      </c>
      <c r="G1822" t="s">
        <v>48</v>
      </c>
      <c r="H1822" t="s">
        <v>12</v>
      </c>
    </row>
    <row r="1823" spans="1:8" x14ac:dyDescent="0.25">
      <c r="A1823" t="str">
        <f t="shared" si="35"/>
        <v>99</v>
      </c>
      <c r="B1823" t="str">
        <f>"05382"</f>
        <v>05382</v>
      </c>
      <c r="C1823" t="s">
        <v>103</v>
      </c>
      <c r="D1823">
        <v>124789</v>
      </c>
      <c r="E1823">
        <v>308.86</v>
      </c>
      <c r="F1823" s="1">
        <v>45378</v>
      </c>
      <c r="G1823" t="s">
        <v>48</v>
      </c>
      <c r="H1823" t="s">
        <v>12</v>
      </c>
    </row>
    <row r="1824" spans="1:8" x14ac:dyDescent="0.25">
      <c r="A1824" t="str">
        <f t="shared" si="35"/>
        <v>99</v>
      </c>
      <c r="B1824" t="str">
        <f>"04316"</f>
        <v>04316</v>
      </c>
      <c r="C1824" t="s">
        <v>105</v>
      </c>
      <c r="D1824">
        <v>124790</v>
      </c>
      <c r="E1824">
        <v>610.95000000000005</v>
      </c>
      <c r="F1824" s="1">
        <v>45378</v>
      </c>
      <c r="G1824" t="s">
        <v>48</v>
      </c>
      <c r="H1824" t="s">
        <v>12</v>
      </c>
    </row>
    <row r="1825" spans="1:8" x14ac:dyDescent="0.25">
      <c r="A1825" t="str">
        <f t="shared" si="35"/>
        <v>99</v>
      </c>
      <c r="B1825" t="str">
        <f>"01288"</f>
        <v>01288</v>
      </c>
      <c r="C1825" t="s">
        <v>300</v>
      </c>
      <c r="D1825">
        <v>124791</v>
      </c>
      <c r="E1825">
        <v>164.55</v>
      </c>
      <c r="F1825" s="1">
        <v>45378</v>
      </c>
      <c r="G1825" t="s">
        <v>48</v>
      </c>
      <c r="H1825" t="s">
        <v>12</v>
      </c>
    </row>
    <row r="1826" spans="1:8" x14ac:dyDescent="0.25">
      <c r="A1826" t="str">
        <f t="shared" si="35"/>
        <v>99</v>
      </c>
      <c r="B1826" t="str">
        <f>"05501"</f>
        <v>05501</v>
      </c>
      <c r="C1826" t="s">
        <v>493</v>
      </c>
      <c r="D1826">
        <v>124792</v>
      </c>
      <c r="E1826">
        <v>85</v>
      </c>
      <c r="F1826" s="1">
        <v>45378</v>
      </c>
      <c r="G1826" t="s">
        <v>48</v>
      </c>
      <c r="H1826" t="s">
        <v>12</v>
      </c>
    </row>
    <row r="1827" spans="1:8" x14ac:dyDescent="0.25">
      <c r="A1827" t="str">
        <f t="shared" si="35"/>
        <v>99</v>
      </c>
      <c r="B1827" t="str">
        <f>"02511"</f>
        <v>02511</v>
      </c>
      <c r="C1827" t="s">
        <v>282</v>
      </c>
      <c r="D1827">
        <v>124793</v>
      </c>
      <c r="E1827">
        <v>410.4</v>
      </c>
      <c r="F1827" s="1">
        <v>45378</v>
      </c>
      <c r="G1827" t="s">
        <v>48</v>
      </c>
      <c r="H1827" t="s">
        <v>12</v>
      </c>
    </row>
    <row r="1828" spans="1:8" x14ac:dyDescent="0.25">
      <c r="A1828" t="str">
        <f t="shared" si="35"/>
        <v>99</v>
      </c>
      <c r="B1828" t="str">
        <f>"00988"</f>
        <v>00988</v>
      </c>
      <c r="C1828" t="s">
        <v>344</v>
      </c>
      <c r="D1828">
        <v>124794</v>
      </c>
      <c r="E1828">
        <v>1528.97</v>
      </c>
      <c r="F1828" s="1">
        <v>45378</v>
      </c>
      <c r="G1828" t="s">
        <v>48</v>
      </c>
      <c r="H1828" t="s">
        <v>12</v>
      </c>
    </row>
    <row r="1829" spans="1:8" x14ac:dyDescent="0.25">
      <c r="A1829" t="str">
        <f t="shared" si="35"/>
        <v>99</v>
      </c>
      <c r="B1829" t="str">
        <f>"04977"</f>
        <v>04977</v>
      </c>
      <c r="C1829" t="s">
        <v>111</v>
      </c>
      <c r="D1829">
        <v>124795</v>
      </c>
      <c r="E1829">
        <v>112155.2</v>
      </c>
      <c r="F1829" s="1">
        <v>45378</v>
      </c>
      <c r="G1829" t="s">
        <v>48</v>
      </c>
      <c r="H1829" t="s">
        <v>12</v>
      </c>
    </row>
    <row r="1830" spans="1:8" x14ac:dyDescent="0.25">
      <c r="A1830" t="str">
        <f t="shared" si="35"/>
        <v>99</v>
      </c>
      <c r="B1830" t="str">
        <f>"01629"</f>
        <v>01629</v>
      </c>
      <c r="C1830" t="s">
        <v>189</v>
      </c>
      <c r="D1830">
        <v>124796</v>
      </c>
      <c r="E1830">
        <v>545.03</v>
      </c>
      <c r="F1830" s="1">
        <v>45378</v>
      </c>
      <c r="G1830" t="s">
        <v>48</v>
      </c>
      <c r="H1830" t="s">
        <v>12</v>
      </c>
    </row>
    <row r="1831" spans="1:8" x14ac:dyDescent="0.25">
      <c r="A1831" t="str">
        <f t="shared" si="35"/>
        <v>99</v>
      </c>
      <c r="B1831" t="str">
        <f>"01049"</f>
        <v>01049</v>
      </c>
      <c r="C1831" t="s">
        <v>190</v>
      </c>
      <c r="D1831">
        <v>124797</v>
      </c>
      <c r="E1831">
        <v>265</v>
      </c>
      <c r="F1831" s="1">
        <v>45378</v>
      </c>
      <c r="G1831" t="s">
        <v>48</v>
      </c>
      <c r="H1831" t="s">
        <v>12</v>
      </c>
    </row>
    <row r="1832" spans="1:8" x14ac:dyDescent="0.25">
      <c r="A1832" t="str">
        <f t="shared" si="35"/>
        <v>99</v>
      </c>
      <c r="B1832" t="str">
        <f>"05050"</f>
        <v>05050</v>
      </c>
      <c r="C1832" t="s">
        <v>494</v>
      </c>
      <c r="D1832">
        <v>124798</v>
      </c>
      <c r="E1832">
        <v>752.5</v>
      </c>
      <c r="F1832" s="1">
        <v>45378</v>
      </c>
      <c r="G1832" t="s">
        <v>48</v>
      </c>
      <c r="H1832" t="s">
        <v>12</v>
      </c>
    </row>
    <row r="1833" spans="1:8" x14ac:dyDescent="0.25">
      <c r="A1833" t="str">
        <f t="shared" si="35"/>
        <v>99</v>
      </c>
      <c r="B1833" t="str">
        <f>"00336"</f>
        <v>00336</v>
      </c>
      <c r="C1833" t="s">
        <v>116</v>
      </c>
      <c r="D1833">
        <v>124799</v>
      </c>
      <c r="E1833">
        <v>195</v>
      </c>
      <c r="F1833" s="1">
        <v>45378</v>
      </c>
      <c r="G1833" t="s">
        <v>48</v>
      </c>
      <c r="H1833" t="s">
        <v>12</v>
      </c>
    </row>
    <row r="1834" spans="1:8" x14ac:dyDescent="0.25">
      <c r="A1834" t="str">
        <f t="shared" si="35"/>
        <v>99</v>
      </c>
      <c r="B1834" t="str">
        <f>"05450"</f>
        <v>05450</v>
      </c>
      <c r="C1834" t="s">
        <v>406</v>
      </c>
      <c r="D1834">
        <v>124800</v>
      </c>
      <c r="E1834">
        <v>342.5</v>
      </c>
      <c r="F1834" s="1">
        <v>45378</v>
      </c>
      <c r="G1834" t="s">
        <v>48</v>
      </c>
      <c r="H1834" t="s">
        <v>12</v>
      </c>
    </row>
    <row r="1835" spans="1:8" x14ac:dyDescent="0.25">
      <c r="A1835" t="str">
        <f t="shared" si="35"/>
        <v>99</v>
      </c>
      <c r="B1835" t="str">
        <f>"05361"</f>
        <v>05361</v>
      </c>
      <c r="C1835" t="s">
        <v>193</v>
      </c>
      <c r="D1835">
        <v>124801</v>
      </c>
      <c r="E1835">
        <v>71.099999999999994</v>
      </c>
      <c r="F1835" s="1">
        <v>45378</v>
      </c>
      <c r="G1835" t="s">
        <v>48</v>
      </c>
      <c r="H1835" t="s">
        <v>12</v>
      </c>
    </row>
    <row r="1836" spans="1:8" x14ac:dyDescent="0.25">
      <c r="A1836" t="str">
        <f t="shared" si="35"/>
        <v>99</v>
      </c>
      <c r="B1836" t="str">
        <f>"04582"</f>
        <v>04582</v>
      </c>
      <c r="C1836" t="s">
        <v>194</v>
      </c>
      <c r="D1836">
        <v>124802</v>
      </c>
      <c r="E1836">
        <v>53.68</v>
      </c>
      <c r="F1836" s="1">
        <v>45378</v>
      </c>
      <c r="G1836" t="s">
        <v>48</v>
      </c>
      <c r="H1836" t="s">
        <v>12</v>
      </c>
    </row>
    <row r="1837" spans="1:8" x14ac:dyDescent="0.25">
      <c r="A1837" t="str">
        <f t="shared" si="35"/>
        <v>99</v>
      </c>
      <c r="B1837" t="str">
        <f>"02693"</f>
        <v>02693</v>
      </c>
      <c r="C1837" t="s">
        <v>120</v>
      </c>
      <c r="D1837">
        <v>124803</v>
      </c>
      <c r="E1837">
        <v>132</v>
      </c>
      <c r="F1837" s="1">
        <v>45378</v>
      </c>
      <c r="G1837" t="s">
        <v>48</v>
      </c>
      <c r="H1837" t="s">
        <v>12</v>
      </c>
    </row>
    <row r="1838" spans="1:8" x14ac:dyDescent="0.25">
      <c r="A1838" t="str">
        <f t="shared" si="35"/>
        <v>99</v>
      </c>
      <c r="B1838" t="str">
        <f>"03963"</f>
        <v>03963</v>
      </c>
      <c r="C1838" t="s">
        <v>232</v>
      </c>
      <c r="D1838">
        <v>124804</v>
      </c>
      <c r="E1838">
        <v>798.8</v>
      </c>
      <c r="F1838" s="1">
        <v>45378</v>
      </c>
      <c r="G1838" t="s">
        <v>48</v>
      </c>
      <c r="H1838" t="s">
        <v>12</v>
      </c>
    </row>
    <row r="1839" spans="1:8" x14ac:dyDescent="0.25">
      <c r="A1839" t="str">
        <f t="shared" si="35"/>
        <v>99</v>
      </c>
      <c r="B1839" t="str">
        <f>"03018"</f>
        <v>03018</v>
      </c>
      <c r="C1839" t="s">
        <v>122</v>
      </c>
      <c r="D1839">
        <v>124805</v>
      </c>
      <c r="E1839">
        <v>1040.9000000000001</v>
      </c>
      <c r="F1839" s="1">
        <v>45378</v>
      </c>
      <c r="G1839" t="s">
        <v>48</v>
      </c>
      <c r="H1839" t="s">
        <v>12</v>
      </c>
    </row>
    <row r="1840" spans="1:8" x14ac:dyDescent="0.25">
      <c r="A1840" t="str">
        <f t="shared" si="35"/>
        <v>99</v>
      </c>
      <c r="B1840" t="str">
        <f>"04016"</f>
        <v>04016</v>
      </c>
      <c r="C1840" t="s">
        <v>197</v>
      </c>
      <c r="D1840">
        <v>124806</v>
      </c>
      <c r="E1840">
        <v>1762.65</v>
      </c>
      <c r="F1840" s="1">
        <v>45378</v>
      </c>
      <c r="G1840" t="s">
        <v>48</v>
      </c>
      <c r="H1840" t="s">
        <v>12</v>
      </c>
    </row>
    <row r="1841" spans="1:8" x14ac:dyDescent="0.25">
      <c r="A1841" t="str">
        <f t="shared" si="35"/>
        <v>99</v>
      </c>
      <c r="B1841" t="str">
        <f>"03868"</f>
        <v>03868</v>
      </c>
      <c r="C1841" t="s">
        <v>287</v>
      </c>
      <c r="D1841">
        <v>124807</v>
      </c>
      <c r="E1841">
        <v>762.91</v>
      </c>
      <c r="F1841" s="1">
        <v>45378</v>
      </c>
      <c r="G1841" t="s">
        <v>48</v>
      </c>
      <c r="H1841" t="s">
        <v>12</v>
      </c>
    </row>
    <row r="1842" spans="1:8" x14ac:dyDescent="0.25">
      <c r="A1842" t="str">
        <f t="shared" si="35"/>
        <v>99</v>
      </c>
      <c r="B1842" t="str">
        <f>"04325"</f>
        <v>04325</v>
      </c>
      <c r="C1842" t="s">
        <v>459</v>
      </c>
      <c r="D1842">
        <v>124808</v>
      </c>
      <c r="E1842">
        <v>2336.1799999999998</v>
      </c>
      <c r="F1842" s="1">
        <v>45378</v>
      </c>
      <c r="G1842" t="s">
        <v>48</v>
      </c>
      <c r="H1842" t="s">
        <v>12</v>
      </c>
    </row>
    <row r="1843" spans="1:8" x14ac:dyDescent="0.25">
      <c r="A1843" t="str">
        <f t="shared" si="35"/>
        <v>99</v>
      </c>
      <c r="B1843" t="str">
        <f>"02299"</f>
        <v>02299</v>
      </c>
      <c r="C1843" t="s">
        <v>126</v>
      </c>
      <c r="D1843">
        <v>124809</v>
      </c>
      <c r="E1843">
        <v>3588.5</v>
      </c>
      <c r="F1843" s="1">
        <v>45378</v>
      </c>
      <c r="G1843" t="s">
        <v>48</v>
      </c>
      <c r="H1843" t="s">
        <v>12</v>
      </c>
    </row>
    <row r="1844" spans="1:8" x14ac:dyDescent="0.25">
      <c r="A1844" t="str">
        <f t="shared" si="35"/>
        <v>99</v>
      </c>
      <c r="B1844" t="str">
        <f>"05166"</f>
        <v>05166</v>
      </c>
      <c r="C1844" t="s">
        <v>156</v>
      </c>
      <c r="D1844">
        <v>124810</v>
      </c>
      <c r="E1844">
        <v>1171.8499999999999</v>
      </c>
      <c r="F1844" s="1">
        <v>45378</v>
      </c>
      <c r="G1844" t="s">
        <v>48</v>
      </c>
      <c r="H1844" t="s">
        <v>12</v>
      </c>
    </row>
    <row r="1845" spans="1:8" x14ac:dyDescent="0.25">
      <c r="A1845" t="str">
        <f t="shared" si="35"/>
        <v>99</v>
      </c>
      <c r="B1845" t="str">
        <f>"05168"</f>
        <v>05168</v>
      </c>
      <c r="C1845" t="s">
        <v>128</v>
      </c>
      <c r="D1845">
        <v>124811</v>
      </c>
      <c r="E1845">
        <v>6500</v>
      </c>
      <c r="F1845" s="1">
        <v>45378</v>
      </c>
      <c r="G1845" t="s">
        <v>48</v>
      </c>
      <c r="H1845" t="s">
        <v>12</v>
      </c>
    </row>
    <row r="1846" spans="1:8" x14ac:dyDescent="0.25">
      <c r="A1846" t="str">
        <f t="shared" si="35"/>
        <v>99</v>
      </c>
      <c r="B1846" t="str">
        <f>"05482"</f>
        <v>05482</v>
      </c>
      <c r="C1846" t="s">
        <v>495</v>
      </c>
      <c r="D1846">
        <v>124812</v>
      </c>
      <c r="E1846">
        <v>11307</v>
      </c>
      <c r="F1846" s="1">
        <v>45378</v>
      </c>
      <c r="G1846" t="s">
        <v>48</v>
      </c>
      <c r="H1846" t="s">
        <v>12</v>
      </c>
    </row>
    <row r="1847" spans="1:8" x14ac:dyDescent="0.25">
      <c r="A1847" t="str">
        <f t="shared" si="35"/>
        <v>99</v>
      </c>
      <c r="B1847" t="str">
        <f>"05049"</f>
        <v>05049</v>
      </c>
      <c r="C1847" t="s">
        <v>65</v>
      </c>
      <c r="D1847">
        <v>124813</v>
      </c>
      <c r="E1847">
        <v>2997.6</v>
      </c>
      <c r="F1847" s="1">
        <v>45378</v>
      </c>
      <c r="G1847" t="s">
        <v>48</v>
      </c>
      <c r="H1847" t="s">
        <v>12</v>
      </c>
    </row>
    <row r="1848" spans="1:8" x14ac:dyDescent="0.25">
      <c r="A1848" t="str">
        <f t="shared" si="35"/>
        <v>99</v>
      </c>
      <c r="B1848" t="str">
        <f>"01241"</f>
        <v>01241</v>
      </c>
      <c r="C1848" t="s">
        <v>204</v>
      </c>
      <c r="D1848">
        <v>124814</v>
      </c>
      <c r="E1848">
        <v>2670</v>
      </c>
      <c r="F1848" s="1">
        <v>45378</v>
      </c>
      <c r="G1848" t="s">
        <v>30</v>
      </c>
      <c r="H1848" t="s">
        <v>12</v>
      </c>
    </row>
    <row r="1849" spans="1:8" x14ac:dyDescent="0.25">
      <c r="A1849" t="str">
        <f t="shared" si="35"/>
        <v>99</v>
      </c>
      <c r="B1849" t="str">
        <f>"01241"</f>
        <v>01241</v>
      </c>
      <c r="C1849" t="s">
        <v>204</v>
      </c>
      <c r="D1849">
        <v>124814</v>
      </c>
      <c r="E1849">
        <v>2670</v>
      </c>
      <c r="F1849" s="1">
        <v>45461</v>
      </c>
      <c r="G1849" t="s">
        <v>30</v>
      </c>
    </row>
    <row r="1850" spans="1:8" x14ac:dyDescent="0.25">
      <c r="A1850" t="str">
        <f t="shared" si="35"/>
        <v>99</v>
      </c>
      <c r="B1850" t="str">
        <f>"04440"</f>
        <v>04440</v>
      </c>
      <c r="C1850" t="s">
        <v>496</v>
      </c>
      <c r="D1850">
        <v>124815</v>
      </c>
      <c r="E1850">
        <v>3000</v>
      </c>
      <c r="F1850" s="1">
        <v>45378</v>
      </c>
      <c r="G1850" t="s">
        <v>48</v>
      </c>
      <c r="H1850" t="s">
        <v>12</v>
      </c>
    </row>
    <row r="1851" spans="1:8" x14ac:dyDescent="0.25">
      <c r="A1851" t="str">
        <f t="shared" si="35"/>
        <v>99</v>
      </c>
      <c r="B1851" t="str">
        <f t="shared" ref="B1851:B1859" si="36">"04331"</f>
        <v>04331</v>
      </c>
      <c r="C1851" t="s">
        <v>86</v>
      </c>
      <c r="D1851">
        <v>124816</v>
      </c>
      <c r="E1851">
        <v>3121.69</v>
      </c>
      <c r="F1851" s="1">
        <v>45378</v>
      </c>
      <c r="G1851" t="s">
        <v>48</v>
      </c>
      <c r="H1851" t="s">
        <v>12</v>
      </c>
    </row>
    <row r="1852" spans="1:8" x14ac:dyDescent="0.25">
      <c r="A1852" t="str">
        <f t="shared" si="35"/>
        <v>99</v>
      </c>
      <c r="B1852" t="str">
        <f t="shared" si="36"/>
        <v>04331</v>
      </c>
      <c r="C1852" t="s">
        <v>86</v>
      </c>
      <c r="D1852">
        <v>124817</v>
      </c>
      <c r="E1852">
        <v>10250</v>
      </c>
      <c r="F1852" s="1">
        <v>45378</v>
      </c>
      <c r="G1852" t="s">
        <v>48</v>
      </c>
      <c r="H1852" t="s">
        <v>12</v>
      </c>
    </row>
    <row r="1853" spans="1:8" x14ac:dyDescent="0.25">
      <c r="A1853" t="str">
        <f t="shared" si="35"/>
        <v>99</v>
      </c>
      <c r="B1853" t="str">
        <f t="shared" si="36"/>
        <v>04331</v>
      </c>
      <c r="C1853" t="s">
        <v>86</v>
      </c>
      <c r="D1853">
        <v>124818</v>
      </c>
      <c r="E1853">
        <v>3450</v>
      </c>
      <c r="F1853" s="1">
        <v>45378</v>
      </c>
      <c r="G1853" t="s">
        <v>48</v>
      </c>
      <c r="H1853" t="s">
        <v>12</v>
      </c>
    </row>
    <row r="1854" spans="1:8" x14ac:dyDescent="0.25">
      <c r="A1854" t="str">
        <f t="shared" si="35"/>
        <v>99</v>
      </c>
      <c r="B1854" t="str">
        <f t="shared" si="36"/>
        <v>04331</v>
      </c>
      <c r="C1854" t="s">
        <v>86</v>
      </c>
      <c r="D1854">
        <v>124819</v>
      </c>
      <c r="E1854">
        <v>4600</v>
      </c>
      <c r="F1854" s="1">
        <v>45378</v>
      </c>
      <c r="G1854" t="s">
        <v>48</v>
      </c>
      <c r="H1854" t="s">
        <v>12</v>
      </c>
    </row>
    <row r="1855" spans="1:8" x14ac:dyDescent="0.25">
      <c r="A1855" t="str">
        <f t="shared" si="35"/>
        <v>99</v>
      </c>
      <c r="B1855" t="str">
        <f t="shared" si="36"/>
        <v>04331</v>
      </c>
      <c r="C1855" t="s">
        <v>86</v>
      </c>
      <c r="D1855">
        <v>124820</v>
      </c>
      <c r="E1855">
        <v>2769.29</v>
      </c>
      <c r="F1855" s="1">
        <v>45378</v>
      </c>
      <c r="G1855" t="s">
        <v>48</v>
      </c>
      <c r="H1855" t="s">
        <v>12</v>
      </c>
    </row>
    <row r="1856" spans="1:8" x14ac:dyDescent="0.25">
      <c r="A1856" t="str">
        <f t="shared" si="35"/>
        <v>99</v>
      </c>
      <c r="B1856" t="str">
        <f t="shared" si="36"/>
        <v>04331</v>
      </c>
      <c r="C1856" t="s">
        <v>86</v>
      </c>
      <c r="D1856">
        <v>124821</v>
      </c>
      <c r="E1856">
        <v>1107.7</v>
      </c>
      <c r="F1856" s="1">
        <v>45378</v>
      </c>
      <c r="G1856" t="s">
        <v>48</v>
      </c>
      <c r="H1856" t="s">
        <v>12</v>
      </c>
    </row>
    <row r="1857" spans="1:8" x14ac:dyDescent="0.25">
      <c r="A1857" t="str">
        <f t="shared" si="35"/>
        <v>99</v>
      </c>
      <c r="B1857" t="str">
        <f t="shared" si="36"/>
        <v>04331</v>
      </c>
      <c r="C1857" t="s">
        <v>86</v>
      </c>
      <c r="D1857">
        <v>124822</v>
      </c>
      <c r="E1857">
        <v>1873.55</v>
      </c>
      <c r="F1857" s="1">
        <v>45378</v>
      </c>
      <c r="G1857" t="s">
        <v>48</v>
      </c>
      <c r="H1857" t="s">
        <v>12</v>
      </c>
    </row>
    <row r="1858" spans="1:8" x14ac:dyDescent="0.25">
      <c r="A1858" t="str">
        <f t="shared" ref="A1858:A1921" si="37">"99"</f>
        <v>99</v>
      </c>
      <c r="B1858" t="str">
        <f t="shared" si="36"/>
        <v>04331</v>
      </c>
      <c r="C1858" t="s">
        <v>86</v>
      </c>
      <c r="D1858">
        <v>124823</v>
      </c>
      <c r="E1858">
        <v>1960.1</v>
      </c>
      <c r="F1858" s="1">
        <v>45378</v>
      </c>
      <c r="G1858" t="s">
        <v>48</v>
      </c>
      <c r="H1858" t="s">
        <v>12</v>
      </c>
    </row>
    <row r="1859" spans="1:8" x14ac:dyDescent="0.25">
      <c r="A1859" t="str">
        <f t="shared" si="37"/>
        <v>99</v>
      </c>
      <c r="B1859" t="str">
        <f t="shared" si="36"/>
        <v>04331</v>
      </c>
      <c r="C1859" t="s">
        <v>86</v>
      </c>
      <c r="D1859">
        <v>124824</v>
      </c>
      <c r="E1859">
        <v>1250</v>
      </c>
      <c r="F1859" s="1">
        <v>45378</v>
      </c>
      <c r="G1859" t="s">
        <v>48</v>
      </c>
      <c r="H1859" t="s">
        <v>12</v>
      </c>
    </row>
    <row r="1860" spans="1:8" x14ac:dyDescent="0.25">
      <c r="A1860" t="str">
        <f t="shared" si="37"/>
        <v>99</v>
      </c>
      <c r="B1860" t="str">
        <f>"05324"</f>
        <v>05324</v>
      </c>
      <c r="C1860" t="s">
        <v>462</v>
      </c>
      <c r="D1860">
        <v>124825</v>
      </c>
      <c r="E1860">
        <v>1400</v>
      </c>
      <c r="F1860" s="1">
        <v>45378</v>
      </c>
      <c r="G1860" t="s">
        <v>48</v>
      </c>
      <c r="H1860" t="s">
        <v>12</v>
      </c>
    </row>
    <row r="1861" spans="1:8" x14ac:dyDescent="0.25">
      <c r="A1861" t="str">
        <f t="shared" si="37"/>
        <v>99</v>
      </c>
      <c r="B1861" t="str">
        <f>"04123"</f>
        <v>04123</v>
      </c>
      <c r="C1861" t="s">
        <v>217</v>
      </c>
      <c r="D1861">
        <v>124826</v>
      </c>
      <c r="E1861">
        <v>5894</v>
      </c>
      <c r="F1861" s="1">
        <v>45378</v>
      </c>
      <c r="G1861" t="s">
        <v>48</v>
      </c>
      <c r="H1861" t="s">
        <v>12</v>
      </c>
    </row>
    <row r="1862" spans="1:8" x14ac:dyDescent="0.25">
      <c r="A1862" t="str">
        <f t="shared" si="37"/>
        <v>99</v>
      </c>
      <c r="B1862" t="str">
        <f>"02527"</f>
        <v>02527</v>
      </c>
      <c r="C1862" t="s">
        <v>497</v>
      </c>
      <c r="D1862">
        <v>124827</v>
      </c>
      <c r="E1862">
        <v>6781.01</v>
      </c>
      <c r="F1862" s="1">
        <v>45378</v>
      </c>
      <c r="G1862" t="s">
        <v>48</v>
      </c>
      <c r="H1862" t="s">
        <v>12</v>
      </c>
    </row>
    <row r="1863" spans="1:8" x14ac:dyDescent="0.25">
      <c r="A1863" t="str">
        <f t="shared" si="37"/>
        <v>99</v>
      </c>
      <c r="B1863" t="str">
        <f>"04778"</f>
        <v>04778</v>
      </c>
      <c r="C1863" t="s">
        <v>110</v>
      </c>
      <c r="D1863">
        <v>124828</v>
      </c>
      <c r="E1863">
        <v>7500</v>
      </c>
      <c r="F1863" s="1">
        <v>45378</v>
      </c>
      <c r="G1863" t="s">
        <v>48</v>
      </c>
      <c r="H1863" t="s">
        <v>12</v>
      </c>
    </row>
    <row r="1864" spans="1:8" x14ac:dyDescent="0.25">
      <c r="A1864" t="str">
        <f t="shared" si="37"/>
        <v>99</v>
      </c>
      <c r="B1864" t="str">
        <f>"05198"</f>
        <v>05198</v>
      </c>
      <c r="C1864" t="s">
        <v>112</v>
      </c>
      <c r="D1864">
        <v>124829</v>
      </c>
      <c r="E1864">
        <v>4742.5</v>
      </c>
      <c r="F1864" s="1">
        <v>45378</v>
      </c>
      <c r="G1864" t="s">
        <v>48</v>
      </c>
      <c r="H1864" t="s">
        <v>12</v>
      </c>
    </row>
    <row r="1865" spans="1:8" x14ac:dyDescent="0.25">
      <c r="A1865" t="str">
        <f t="shared" si="37"/>
        <v>99</v>
      </c>
      <c r="B1865" t="str">
        <f>"00381"</f>
        <v>00381</v>
      </c>
      <c r="C1865" t="s">
        <v>383</v>
      </c>
      <c r="D1865">
        <v>124830</v>
      </c>
      <c r="E1865">
        <v>1232.5</v>
      </c>
      <c r="F1865" s="1">
        <v>45378</v>
      </c>
      <c r="G1865" t="s">
        <v>48</v>
      </c>
      <c r="H1865" t="s">
        <v>12</v>
      </c>
    </row>
    <row r="1866" spans="1:8" x14ac:dyDescent="0.25">
      <c r="A1866" t="str">
        <f t="shared" si="37"/>
        <v>99</v>
      </c>
      <c r="B1866" t="str">
        <f>"04186"</f>
        <v>04186</v>
      </c>
      <c r="C1866" t="s">
        <v>498</v>
      </c>
      <c r="D1866">
        <v>124831</v>
      </c>
      <c r="E1866">
        <v>9122.9699999999993</v>
      </c>
      <c r="F1866" s="1">
        <v>45378</v>
      </c>
      <c r="G1866" t="s">
        <v>48</v>
      </c>
      <c r="H1866" t="s">
        <v>12</v>
      </c>
    </row>
    <row r="1867" spans="1:8" x14ac:dyDescent="0.25">
      <c r="A1867" t="str">
        <f t="shared" si="37"/>
        <v>99</v>
      </c>
      <c r="B1867" t="str">
        <f>"01162"</f>
        <v>01162</v>
      </c>
      <c r="C1867" t="s">
        <v>499</v>
      </c>
      <c r="D1867">
        <v>124832</v>
      </c>
      <c r="E1867">
        <v>4225</v>
      </c>
      <c r="F1867" s="1">
        <v>45378</v>
      </c>
      <c r="G1867" t="s">
        <v>48</v>
      </c>
      <c r="H1867" t="s">
        <v>12</v>
      </c>
    </row>
    <row r="1868" spans="1:8" x14ac:dyDescent="0.25">
      <c r="A1868" t="str">
        <f t="shared" si="37"/>
        <v>99</v>
      </c>
      <c r="B1868" t="str">
        <f>"1"</f>
        <v>1</v>
      </c>
      <c r="C1868" t="s">
        <v>500</v>
      </c>
      <c r="D1868">
        <v>124833</v>
      </c>
      <c r="E1868">
        <v>79.36</v>
      </c>
      <c r="F1868" s="1">
        <v>45378</v>
      </c>
      <c r="G1868" t="s">
        <v>48</v>
      </c>
      <c r="H1868" t="s">
        <v>12</v>
      </c>
    </row>
    <row r="1869" spans="1:8" x14ac:dyDescent="0.25">
      <c r="A1869" t="str">
        <f t="shared" si="37"/>
        <v>99</v>
      </c>
      <c r="B1869" t="str">
        <f>"1"</f>
        <v>1</v>
      </c>
      <c r="C1869" t="s">
        <v>501</v>
      </c>
      <c r="D1869">
        <v>124834</v>
      </c>
      <c r="E1869">
        <v>113.96</v>
      </c>
      <c r="F1869" s="1">
        <v>45378</v>
      </c>
      <c r="G1869" t="s">
        <v>48</v>
      </c>
      <c r="H1869" t="s">
        <v>12</v>
      </c>
    </row>
    <row r="1870" spans="1:8" x14ac:dyDescent="0.25">
      <c r="A1870" t="str">
        <f t="shared" si="37"/>
        <v>99</v>
      </c>
      <c r="B1870" t="str">
        <f>"1"</f>
        <v>1</v>
      </c>
      <c r="C1870" t="s">
        <v>502</v>
      </c>
      <c r="D1870">
        <v>124835</v>
      </c>
      <c r="E1870">
        <v>62.96</v>
      </c>
      <c r="F1870" s="1">
        <v>45378</v>
      </c>
      <c r="G1870" t="s">
        <v>48</v>
      </c>
      <c r="H1870" t="s">
        <v>12</v>
      </c>
    </row>
    <row r="1871" spans="1:8" x14ac:dyDescent="0.25">
      <c r="A1871" t="str">
        <f t="shared" si="37"/>
        <v>99</v>
      </c>
      <c r="B1871" t="str">
        <f>"04524"</f>
        <v>04524</v>
      </c>
      <c r="C1871" t="s">
        <v>503</v>
      </c>
      <c r="D1871">
        <v>124837</v>
      </c>
      <c r="E1871">
        <v>623.57000000000005</v>
      </c>
      <c r="F1871" s="1">
        <v>45392</v>
      </c>
      <c r="G1871" t="s">
        <v>48</v>
      </c>
      <c r="H1871" t="s">
        <v>12</v>
      </c>
    </row>
    <row r="1872" spans="1:8" x14ac:dyDescent="0.25">
      <c r="A1872" t="str">
        <f t="shared" si="37"/>
        <v>99</v>
      </c>
      <c r="B1872" t="str">
        <f>"04921"</f>
        <v>04921</v>
      </c>
      <c r="C1872" t="s">
        <v>151</v>
      </c>
      <c r="D1872">
        <v>124838</v>
      </c>
      <c r="E1872">
        <v>3296.98</v>
      </c>
      <c r="F1872" s="1">
        <v>45392</v>
      </c>
      <c r="G1872" t="s">
        <v>48</v>
      </c>
      <c r="H1872" t="s">
        <v>12</v>
      </c>
    </row>
    <row r="1873" spans="1:8" x14ac:dyDescent="0.25">
      <c r="A1873" t="str">
        <f t="shared" si="37"/>
        <v>99</v>
      </c>
      <c r="B1873" t="str">
        <f>"04925"</f>
        <v>04925</v>
      </c>
      <c r="C1873" t="s">
        <v>152</v>
      </c>
      <c r="D1873">
        <v>124839</v>
      </c>
      <c r="E1873">
        <v>1269.8</v>
      </c>
      <c r="F1873" s="1">
        <v>45392</v>
      </c>
      <c r="G1873" t="s">
        <v>48</v>
      </c>
      <c r="H1873" t="s">
        <v>12</v>
      </c>
    </row>
    <row r="1874" spans="1:8" x14ac:dyDescent="0.25">
      <c r="A1874" t="str">
        <f t="shared" si="37"/>
        <v>99</v>
      </c>
      <c r="B1874" t="str">
        <f>"05051"</f>
        <v>05051</v>
      </c>
      <c r="C1874" t="s">
        <v>289</v>
      </c>
      <c r="D1874">
        <v>124840</v>
      </c>
      <c r="E1874">
        <v>635</v>
      </c>
      <c r="F1874" s="1">
        <v>45392</v>
      </c>
      <c r="G1874" t="s">
        <v>48</v>
      </c>
      <c r="H1874" t="s">
        <v>12</v>
      </c>
    </row>
    <row r="1875" spans="1:8" x14ac:dyDescent="0.25">
      <c r="A1875" t="str">
        <f t="shared" si="37"/>
        <v>99</v>
      </c>
      <c r="B1875" t="str">
        <f>"02004"</f>
        <v>02004</v>
      </c>
      <c r="C1875" t="s">
        <v>51</v>
      </c>
      <c r="D1875">
        <v>124841</v>
      </c>
      <c r="E1875">
        <v>45.76</v>
      </c>
      <c r="F1875" s="1">
        <v>45392</v>
      </c>
      <c r="G1875" t="s">
        <v>48</v>
      </c>
      <c r="H1875" t="s">
        <v>12</v>
      </c>
    </row>
    <row r="1876" spans="1:8" x14ac:dyDescent="0.25">
      <c r="A1876" t="str">
        <f t="shared" si="37"/>
        <v>99</v>
      </c>
      <c r="B1876" t="str">
        <f>"04018"</f>
        <v>04018</v>
      </c>
      <c r="C1876" t="s">
        <v>52</v>
      </c>
      <c r="D1876">
        <v>124842</v>
      </c>
      <c r="E1876">
        <v>1282.45</v>
      </c>
      <c r="F1876" s="1">
        <v>45392</v>
      </c>
      <c r="G1876" t="s">
        <v>48</v>
      </c>
      <c r="H1876" t="s">
        <v>12</v>
      </c>
    </row>
    <row r="1877" spans="1:8" x14ac:dyDescent="0.25">
      <c r="A1877" t="str">
        <f t="shared" si="37"/>
        <v>99</v>
      </c>
      <c r="B1877" t="str">
        <f>"04096"</f>
        <v>04096</v>
      </c>
      <c r="C1877" t="s">
        <v>52</v>
      </c>
      <c r="D1877">
        <v>124843</v>
      </c>
      <c r="E1877">
        <v>108.14</v>
      </c>
      <c r="F1877" s="1">
        <v>45392</v>
      </c>
      <c r="G1877" t="s">
        <v>48</v>
      </c>
      <c r="H1877" t="s">
        <v>12</v>
      </c>
    </row>
    <row r="1878" spans="1:8" x14ac:dyDescent="0.25">
      <c r="A1878" t="str">
        <f t="shared" si="37"/>
        <v>99</v>
      </c>
      <c r="B1878" t="str">
        <f>"04463"</f>
        <v>04463</v>
      </c>
      <c r="C1878" t="s">
        <v>52</v>
      </c>
      <c r="D1878">
        <v>124844</v>
      </c>
      <c r="E1878">
        <v>60.26</v>
      </c>
      <c r="F1878" s="1">
        <v>45392</v>
      </c>
      <c r="G1878" t="s">
        <v>48</v>
      </c>
      <c r="H1878" t="s">
        <v>12</v>
      </c>
    </row>
    <row r="1879" spans="1:8" x14ac:dyDescent="0.25">
      <c r="A1879" t="str">
        <f t="shared" si="37"/>
        <v>99</v>
      </c>
      <c r="B1879" t="str">
        <f>"04464"</f>
        <v>04464</v>
      </c>
      <c r="C1879" t="s">
        <v>52</v>
      </c>
      <c r="D1879">
        <v>124845</v>
      </c>
      <c r="E1879">
        <v>60.26</v>
      </c>
      <c r="F1879" s="1">
        <v>45392</v>
      </c>
      <c r="G1879" t="s">
        <v>48</v>
      </c>
      <c r="H1879" t="s">
        <v>12</v>
      </c>
    </row>
    <row r="1880" spans="1:8" x14ac:dyDescent="0.25">
      <c r="A1880" t="str">
        <f t="shared" si="37"/>
        <v>99</v>
      </c>
      <c r="B1880" t="str">
        <f>"04719"</f>
        <v>04719</v>
      </c>
      <c r="C1880" t="s">
        <v>52</v>
      </c>
      <c r="D1880">
        <v>124846</v>
      </c>
      <c r="E1880">
        <v>281.97000000000003</v>
      </c>
      <c r="F1880" s="1">
        <v>45392</v>
      </c>
      <c r="G1880" t="s">
        <v>48</v>
      </c>
      <c r="H1880" t="s">
        <v>12</v>
      </c>
    </row>
    <row r="1881" spans="1:8" x14ac:dyDescent="0.25">
      <c r="A1881" t="str">
        <f t="shared" si="37"/>
        <v>99</v>
      </c>
      <c r="B1881" t="str">
        <f>"05071"</f>
        <v>05071</v>
      </c>
      <c r="C1881" t="s">
        <v>52</v>
      </c>
      <c r="D1881">
        <v>124847</v>
      </c>
      <c r="E1881">
        <v>1884.92</v>
      </c>
      <c r="F1881" s="1">
        <v>45392</v>
      </c>
      <c r="G1881" t="s">
        <v>48</v>
      </c>
      <c r="H1881" t="s">
        <v>12</v>
      </c>
    </row>
    <row r="1882" spans="1:8" x14ac:dyDescent="0.25">
      <c r="A1882" t="str">
        <f t="shared" si="37"/>
        <v>99</v>
      </c>
      <c r="B1882" t="str">
        <f>"05072"</f>
        <v>05072</v>
      </c>
      <c r="C1882" t="s">
        <v>52</v>
      </c>
      <c r="D1882">
        <v>124848</v>
      </c>
      <c r="E1882">
        <v>361.37</v>
      </c>
      <c r="F1882" s="1">
        <v>45392</v>
      </c>
      <c r="G1882" t="s">
        <v>48</v>
      </c>
      <c r="H1882" t="s">
        <v>12</v>
      </c>
    </row>
    <row r="1883" spans="1:8" x14ac:dyDescent="0.25">
      <c r="A1883" t="str">
        <f t="shared" si="37"/>
        <v>99</v>
      </c>
      <c r="B1883" t="str">
        <f>"90682"</f>
        <v>90682</v>
      </c>
      <c r="C1883" t="s">
        <v>53</v>
      </c>
      <c r="D1883">
        <v>124849</v>
      </c>
      <c r="E1883">
        <v>2010.69</v>
      </c>
      <c r="F1883" s="1">
        <v>45392</v>
      </c>
      <c r="G1883" t="s">
        <v>48</v>
      </c>
      <c r="H1883" t="s">
        <v>12</v>
      </c>
    </row>
    <row r="1884" spans="1:8" x14ac:dyDescent="0.25">
      <c r="A1884" t="str">
        <f t="shared" si="37"/>
        <v>99</v>
      </c>
      <c r="B1884" t="str">
        <f>"00654"</f>
        <v>00654</v>
      </c>
      <c r="C1884" t="s">
        <v>54</v>
      </c>
      <c r="D1884">
        <v>124850</v>
      </c>
      <c r="E1884">
        <v>1062.5999999999999</v>
      </c>
      <c r="F1884" s="1">
        <v>45392</v>
      </c>
      <c r="G1884" t="s">
        <v>48</v>
      </c>
      <c r="H1884" t="s">
        <v>12</v>
      </c>
    </row>
    <row r="1885" spans="1:8" x14ac:dyDescent="0.25">
      <c r="A1885" t="str">
        <f t="shared" si="37"/>
        <v>99</v>
      </c>
      <c r="B1885" t="str">
        <f>"04644"</f>
        <v>04644</v>
      </c>
      <c r="C1885" t="s">
        <v>261</v>
      </c>
      <c r="D1885">
        <v>124851</v>
      </c>
      <c r="E1885">
        <v>71440</v>
      </c>
      <c r="F1885" s="1">
        <v>45392</v>
      </c>
      <c r="G1885" t="s">
        <v>48</v>
      </c>
      <c r="H1885" t="s">
        <v>12</v>
      </c>
    </row>
    <row r="1886" spans="1:8" x14ac:dyDescent="0.25">
      <c r="A1886" t="str">
        <f t="shared" si="37"/>
        <v>99</v>
      </c>
      <c r="B1886" t="str">
        <f>"04644"</f>
        <v>04644</v>
      </c>
      <c r="C1886" t="s">
        <v>261</v>
      </c>
      <c r="D1886">
        <v>124852</v>
      </c>
      <c r="E1886">
        <v>68590</v>
      </c>
      <c r="F1886" s="1">
        <v>45392</v>
      </c>
      <c r="G1886" t="s">
        <v>48</v>
      </c>
      <c r="H1886" t="s">
        <v>12</v>
      </c>
    </row>
    <row r="1887" spans="1:8" x14ac:dyDescent="0.25">
      <c r="A1887" t="str">
        <f t="shared" si="37"/>
        <v>99</v>
      </c>
      <c r="B1887" t="str">
        <f>"00115"</f>
        <v>00115</v>
      </c>
      <c r="C1887" t="s">
        <v>262</v>
      </c>
      <c r="D1887">
        <v>124853</v>
      </c>
      <c r="E1887">
        <v>252.75</v>
      </c>
      <c r="F1887" s="1">
        <v>45392</v>
      </c>
      <c r="G1887" t="s">
        <v>48</v>
      </c>
      <c r="H1887" t="s">
        <v>12</v>
      </c>
    </row>
    <row r="1888" spans="1:8" x14ac:dyDescent="0.25">
      <c r="A1888" t="str">
        <f t="shared" si="37"/>
        <v>99</v>
      </c>
      <c r="B1888" t="str">
        <f>"04621"</f>
        <v>04621</v>
      </c>
      <c r="C1888" t="s">
        <v>55</v>
      </c>
      <c r="D1888">
        <v>124854</v>
      </c>
      <c r="E1888">
        <v>143.75</v>
      </c>
      <c r="F1888" s="1">
        <v>45392</v>
      </c>
      <c r="G1888" t="s">
        <v>48</v>
      </c>
      <c r="H1888" t="s">
        <v>12</v>
      </c>
    </row>
    <row r="1889" spans="1:8" x14ac:dyDescent="0.25">
      <c r="A1889" t="str">
        <f t="shared" si="37"/>
        <v>99</v>
      </c>
      <c r="B1889" t="str">
        <f>"01525"</f>
        <v>01525</v>
      </c>
      <c r="C1889" t="s">
        <v>56</v>
      </c>
      <c r="D1889">
        <v>124855</v>
      </c>
      <c r="E1889">
        <v>46.69</v>
      </c>
      <c r="F1889" s="1">
        <v>45392</v>
      </c>
      <c r="G1889" t="s">
        <v>48</v>
      </c>
      <c r="H1889" t="s">
        <v>12</v>
      </c>
    </row>
    <row r="1890" spans="1:8" x14ac:dyDescent="0.25">
      <c r="A1890" t="str">
        <f t="shared" si="37"/>
        <v>99</v>
      </c>
      <c r="B1890" t="str">
        <f>"03541"</f>
        <v>03541</v>
      </c>
      <c r="C1890" t="s">
        <v>57</v>
      </c>
      <c r="D1890">
        <v>124856</v>
      </c>
      <c r="E1890">
        <v>50.51</v>
      </c>
      <c r="F1890" s="1">
        <v>45392</v>
      </c>
      <c r="G1890" t="s">
        <v>48</v>
      </c>
      <c r="H1890" t="s">
        <v>12</v>
      </c>
    </row>
    <row r="1891" spans="1:8" x14ac:dyDescent="0.25">
      <c r="A1891" t="str">
        <f t="shared" si="37"/>
        <v>99</v>
      </c>
      <c r="B1891" t="str">
        <f>"04388"</f>
        <v>04388</v>
      </c>
      <c r="C1891" t="s">
        <v>58</v>
      </c>
      <c r="D1891">
        <v>124857</v>
      </c>
      <c r="E1891">
        <v>606.04999999999995</v>
      </c>
      <c r="F1891" s="1">
        <v>45392</v>
      </c>
      <c r="G1891" t="s">
        <v>48</v>
      </c>
      <c r="H1891" t="s">
        <v>12</v>
      </c>
    </row>
    <row r="1892" spans="1:8" x14ac:dyDescent="0.25">
      <c r="A1892" t="str">
        <f t="shared" si="37"/>
        <v>99</v>
      </c>
      <c r="B1892" t="str">
        <f>"03671"</f>
        <v>03671</v>
      </c>
      <c r="C1892" t="s">
        <v>242</v>
      </c>
      <c r="D1892">
        <v>124858</v>
      </c>
      <c r="E1892">
        <v>4902</v>
      </c>
      <c r="F1892" s="1">
        <v>45392</v>
      </c>
      <c r="G1892" t="s">
        <v>48</v>
      </c>
      <c r="H1892" t="s">
        <v>12</v>
      </c>
    </row>
    <row r="1893" spans="1:8" x14ac:dyDescent="0.25">
      <c r="A1893" t="str">
        <f t="shared" si="37"/>
        <v>99</v>
      </c>
      <c r="B1893" t="str">
        <f>"05391"</f>
        <v>05391</v>
      </c>
      <c r="C1893" t="s">
        <v>158</v>
      </c>
      <c r="D1893">
        <v>124859</v>
      </c>
      <c r="E1893">
        <v>5000.1400000000003</v>
      </c>
      <c r="F1893" s="1">
        <v>45392</v>
      </c>
      <c r="G1893" t="s">
        <v>48</v>
      </c>
      <c r="H1893" t="s">
        <v>12</v>
      </c>
    </row>
    <row r="1894" spans="1:8" x14ac:dyDescent="0.25">
      <c r="A1894" t="str">
        <f t="shared" si="37"/>
        <v>99</v>
      </c>
      <c r="B1894" t="str">
        <f>"01596"</f>
        <v>01596</v>
      </c>
      <c r="C1894" t="s">
        <v>59</v>
      </c>
      <c r="D1894">
        <v>124860</v>
      </c>
      <c r="E1894">
        <v>110</v>
      </c>
      <c r="F1894" s="1">
        <v>45392</v>
      </c>
      <c r="G1894" t="s">
        <v>48</v>
      </c>
      <c r="H1894" t="s">
        <v>12</v>
      </c>
    </row>
    <row r="1895" spans="1:8" x14ac:dyDescent="0.25">
      <c r="A1895" t="str">
        <f t="shared" si="37"/>
        <v>99</v>
      </c>
      <c r="B1895" t="str">
        <f>"00160"</f>
        <v>00160</v>
      </c>
      <c r="C1895" t="s">
        <v>388</v>
      </c>
      <c r="D1895">
        <v>124861</v>
      </c>
      <c r="E1895">
        <v>27.96</v>
      </c>
      <c r="F1895" s="1">
        <v>45392</v>
      </c>
      <c r="G1895" t="s">
        <v>48</v>
      </c>
      <c r="H1895" t="s">
        <v>12</v>
      </c>
    </row>
    <row r="1896" spans="1:8" x14ac:dyDescent="0.25">
      <c r="A1896" t="str">
        <f t="shared" si="37"/>
        <v>99</v>
      </c>
      <c r="B1896" t="str">
        <f>"05460"</f>
        <v>05460</v>
      </c>
      <c r="C1896" t="s">
        <v>159</v>
      </c>
      <c r="D1896">
        <v>124862</v>
      </c>
      <c r="E1896">
        <v>394.71</v>
      </c>
      <c r="F1896" s="1">
        <v>45392</v>
      </c>
      <c r="G1896" t="s">
        <v>30</v>
      </c>
      <c r="H1896" t="s">
        <v>31</v>
      </c>
    </row>
    <row r="1897" spans="1:8" x14ac:dyDescent="0.25">
      <c r="A1897" t="str">
        <f t="shared" si="37"/>
        <v>99</v>
      </c>
      <c r="B1897" t="str">
        <f>"05460"</f>
        <v>05460</v>
      </c>
      <c r="C1897" t="s">
        <v>159</v>
      </c>
      <c r="D1897">
        <v>124862</v>
      </c>
      <c r="E1897">
        <v>394.71</v>
      </c>
      <c r="F1897" s="1">
        <v>45392</v>
      </c>
      <c r="G1897" t="s">
        <v>30</v>
      </c>
    </row>
    <row r="1898" spans="1:8" x14ac:dyDescent="0.25">
      <c r="A1898" t="str">
        <f t="shared" si="37"/>
        <v>99</v>
      </c>
      <c r="B1898" t="str">
        <f>"05129"</f>
        <v>05129</v>
      </c>
      <c r="C1898" t="s">
        <v>60</v>
      </c>
      <c r="D1898">
        <v>124863</v>
      </c>
      <c r="E1898">
        <v>56.92</v>
      </c>
      <c r="F1898" s="1">
        <v>45392</v>
      </c>
      <c r="G1898" t="s">
        <v>48</v>
      </c>
      <c r="H1898" t="s">
        <v>12</v>
      </c>
    </row>
    <row r="1899" spans="1:8" x14ac:dyDescent="0.25">
      <c r="A1899" t="str">
        <f t="shared" si="37"/>
        <v>99</v>
      </c>
      <c r="B1899" t="str">
        <f>"05024"</f>
        <v>05024</v>
      </c>
      <c r="C1899" t="s">
        <v>201</v>
      </c>
      <c r="D1899">
        <v>124864</v>
      </c>
      <c r="E1899">
        <v>388</v>
      </c>
      <c r="F1899" s="1">
        <v>45392</v>
      </c>
      <c r="G1899" t="s">
        <v>48</v>
      </c>
      <c r="H1899" t="s">
        <v>12</v>
      </c>
    </row>
    <row r="1900" spans="1:8" x14ac:dyDescent="0.25">
      <c r="A1900" t="str">
        <f t="shared" si="37"/>
        <v>99</v>
      </c>
      <c r="B1900" t="str">
        <f>"05380"</f>
        <v>05380</v>
      </c>
      <c r="C1900" t="s">
        <v>324</v>
      </c>
      <c r="D1900">
        <v>124865</v>
      </c>
      <c r="E1900">
        <v>57474.91</v>
      </c>
      <c r="F1900" s="1">
        <v>45392</v>
      </c>
      <c r="G1900" t="s">
        <v>48</v>
      </c>
      <c r="H1900" t="s">
        <v>12</v>
      </c>
    </row>
    <row r="1901" spans="1:8" x14ac:dyDescent="0.25">
      <c r="A1901" t="str">
        <f t="shared" si="37"/>
        <v>99</v>
      </c>
      <c r="B1901" t="str">
        <f>"05049"</f>
        <v>05049</v>
      </c>
      <c r="C1901" t="s">
        <v>65</v>
      </c>
      <c r="D1901">
        <v>124866</v>
      </c>
      <c r="E1901">
        <v>179.98</v>
      </c>
      <c r="F1901" s="1">
        <v>45392</v>
      </c>
      <c r="G1901" t="s">
        <v>48</v>
      </c>
      <c r="H1901" t="s">
        <v>12</v>
      </c>
    </row>
    <row r="1902" spans="1:8" x14ac:dyDescent="0.25">
      <c r="A1902" t="str">
        <f t="shared" si="37"/>
        <v>99</v>
      </c>
      <c r="B1902" t="str">
        <f>"04982"</f>
        <v>04982</v>
      </c>
      <c r="C1902" t="s">
        <v>504</v>
      </c>
      <c r="D1902">
        <v>124867</v>
      </c>
      <c r="E1902">
        <v>135</v>
      </c>
      <c r="F1902" s="1">
        <v>45392</v>
      </c>
      <c r="G1902" t="s">
        <v>48</v>
      </c>
      <c r="H1902" t="s">
        <v>12</v>
      </c>
    </row>
    <row r="1903" spans="1:8" x14ac:dyDescent="0.25">
      <c r="A1903" t="str">
        <f t="shared" si="37"/>
        <v>99</v>
      </c>
      <c r="B1903" t="str">
        <f>"03651"</f>
        <v>03651</v>
      </c>
      <c r="C1903" t="s">
        <v>265</v>
      </c>
      <c r="D1903">
        <v>124868</v>
      </c>
      <c r="E1903">
        <v>136.44999999999999</v>
      </c>
      <c r="F1903" s="1">
        <v>45392</v>
      </c>
      <c r="G1903" t="s">
        <v>48</v>
      </c>
      <c r="H1903" t="s">
        <v>12</v>
      </c>
    </row>
    <row r="1904" spans="1:8" x14ac:dyDescent="0.25">
      <c r="A1904" t="str">
        <f t="shared" si="37"/>
        <v>99</v>
      </c>
      <c r="B1904" t="str">
        <f>"04608"</f>
        <v>04608</v>
      </c>
      <c r="C1904" t="s">
        <v>69</v>
      </c>
      <c r="D1904">
        <v>124869</v>
      </c>
      <c r="E1904">
        <v>430</v>
      </c>
      <c r="F1904" s="1">
        <v>45392</v>
      </c>
      <c r="G1904" t="s">
        <v>48</v>
      </c>
      <c r="H1904" t="s">
        <v>12</v>
      </c>
    </row>
    <row r="1905" spans="1:8" x14ac:dyDescent="0.25">
      <c r="A1905" t="str">
        <f t="shared" si="37"/>
        <v>99</v>
      </c>
      <c r="B1905" t="str">
        <f>"05510"</f>
        <v>05510</v>
      </c>
      <c r="C1905" t="s">
        <v>505</v>
      </c>
      <c r="D1905">
        <v>124870</v>
      </c>
      <c r="E1905">
        <v>905.69</v>
      </c>
      <c r="F1905" s="1">
        <v>45392</v>
      </c>
      <c r="G1905" t="s">
        <v>48</v>
      </c>
      <c r="H1905" t="s">
        <v>12</v>
      </c>
    </row>
    <row r="1906" spans="1:8" x14ac:dyDescent="0.25">
      <c r="A1906" t="str">
        <f t="shared" si="37"/>
        <v>99</v>
      </c>
      <c r="B1906" t="str">
        <f>"04483"</f>
        <v>04483</v>
      </c>
      <c r="C1906" t="s">
        <v>267</v>
      </c>
      <c r="D1906">
        <v>124871</v>
      </c>
      <c r="E1906">
        <v>40</v>
      </c>
      <c r="F1906" s="1">
        <v>45392</v>
      </c>
      <c r="G1906" t="s">
        <v>48</v>
      </c>
      <c r="H1906" t="s">
        <v>12</v>
      </c>
    </row>
    <row r="1907" spans="1:8" x14ac:dyDescent="0.25">
      <c r="A1907" t="str">
        <f t="shared" si="37"/>
        <v>99</v>
      </c>
      <c r="B1907" t="str">
        <f>"03342"</f>
        <v>03342</v>
      </c>
      <c r="C1907" t="s">
        <v>130</v>
      </c>
      <c r="D1907">
        <v>124872</v>
      </c>
      <c r="E1907">
        <v>465.55</v>
      </c>
      <c r="F1907" s="1">
        <v>45392</v>
      </c>
      <c r="G1907" t="s">
        <v>48</v>
      </c>
      <c r="H1907" t="s">
        <v>12</v>
      </c>
    </row>
    <row r="1908" spans="1:8" x14ac:dyDescent="0.25">
      <c r="A1908" t="str">
        <f t="shared" si="37"/>
        <v>99</v>
      </c>
      <c r="B1908" t="str">
        <f>"02862"</f>
        <v>02862</v>
      </c>
      <c r="C1908" t="s">
        <v>506</v>
      </c>
      <c r="D1908">
        <v>124873</v>
      </c>
      <c r="E1908">
        <v>87.5</v>
      </c>
      <c r="F1908" s="1">
        <v>45392</v>
      </c>
      <c r="G1908" t="s">
        <v>30</v>
      </c>
      <c r="H1908" t="s">
        <v>31</v>
      </c>
    </row>
    <row r="1909" spans="1:8" x14ac:dyDescent="0.25">
      <c r="A1909" t="str">
        <f t="shared" si="37"/>
        <v>99</v>
      </c>
      <c r="B1909" t="str">
        <f>"02862"</f>
        <v>02862</v>
      </c>
      <c r="C1909" t="s">
        <v>506</v>
      </c>
      <c r="D1909">
        <v>124873</v>
      </c>
      <c r="E1909">
        <v>87.5</v>
      </c>
      <c r="F1909" s="1">
        <v>45392</v>
      </c>
      <c r="G1909" t="s">
        <v>30</v>
      </c>
    </row>
    <row r="1910" spans="1:8" x14ac:dyDescent="0.25">
      <c r="A1910" t="str">
        <f t="shared" si="37"/>
        <v>99</v>
      </c>
      <c r="B1910" t="str">
        <f>"02405"</f>
        <v>02405</v>
      </c>
      <c r="C1910" t="s">
        <v>131</v>
      </c>
      <c r="D1910">
        <v>124874</v>
      </c>
      <c r="E1910">
        <v>961.5</v>
      </c>
      <c r="F1910" s="1">
        <v>45392</v>
      </c>
      <c r="G1910" t="s">
        <v>48</v>
      </c>
      <c r="H1910" t="s">
        <v>12</v>
      </c>
    </row>
    <row r="1911" spans="1:8" x14ac:dyDescent="0.25">
      <c r="A1911" t="str">
        <f t="shared" si="37"/>
        <v>99</v>
      </c>
      <c r="B1911" t="str">
        <f>"01877"</f>
        <v>01877</v>
      </c>
      <c r="C1911" t="s">
        <v>74</v>
      </c>
      <c r="D1911">
        <v>124875</v>
      </c>
      <c r="E1911">
        <v>153.09</v>
      </c>
      <c r="F1911" s="1">
        <v>45392</v>
      </c>
      <c r="G1911" t="s">
        <v>48</v>
      </c>
      <c r="H1911" t="s">
        <v>12</v>
      </c>
    </row>
    <row r="1912" spans="1:8" x14ac:dyDescent="0.25">
      <c r="A1912" t="str">
        <f t="shared" si="37"/>
        <v>99</v>
      </c>
      <c r="B1912" t="str">
        <f>"03746"</f>
        <v>03746</v>
      </c>
      <c r="C1912" t="s">
        <v>293</v>
      </c>
      <c r="D1912">
        <v>124876</v>
      </c>
      <c r="E1912">
        <v>116</v>
      </c>
      <c r="F1912" s="1">
        <v>45392</v>
      </c>
      <c r="G1912" t="s">
        <v>48</v>
      </c>
      <c r="H1912" t="s">
        <v>12</v>
      </c>
    </row>
    <row r="1913" spans="1:8" x14ac:dyDescent="0.25">
      <c r="A1913" t="str">
        <f t="shared" si="37"/>
        <v>99</v>
      </c>
      <c r="B1913" t="str">
        <f>"04895"</f>
        <v>04895</v>
      </c>
      <c r="C1913" t="s">
        <v>311</v>
      </c>
      <c r="D1913">
        <v>124877</v>
      </c>
      <c r="E1913">
        <v>942.28</v>
      </c>
      <c r="F1913" s="1">
        <v>45392</v>
      </c>
      <c r="G1913" t="s">
        <v>48</v>
      </c>
      <c r="H1913" t="s">
        <v>12</v>
      </c>
    </row>
    <row r="1914" spans="1:8" x14ac:dyDescent="0.25">
      <c r="A1914" t="str">
        <f t="shared" si="37"/>
        <v>99</v>
      </c>
      <c r="B1914" t="str">
        <f>"04304"</f>
        <v>04304</v>
      </c>
      <c r="C1914" t="s">
        <v>76</v>
      </c>
      <c r="D1914">
        <v>124879</v>
      </c>
      <c r="E1914">
        <v>15471.42</v>
      </c>
      <c r="F1914" s="1">
        <v>45392</v>
      </c>
      <c r="G1914" t="s">
        <v>48</v>
      </c>
      <c r="H1914" t="s">
        <v>12</v>
      </c>
    </row>
    <row r="1915" spans="1:8" x14ac:dyDescent="0.25">
      <c r="A1915" t="str">
        <f t="shared" si="37"/>
        <v>99</v>
      </c>
      <c r="B1915" t="str">
        <f>"05508"</f>
        <v>05508</v>
      </c>
      <c r="C1915" t="s">
        <v>507</v>
      </c>
      <c r="D1915">
        <v>124880</v>
      </c>
      <c r="E1915">
        <v>126</v>
      </c>
      <c r="F1915" s="1">
        <v>45392</v>
      </c>
      <c r="G1915" t="s">
        <v>48</v>
      </c>
      <c r="H1915" t="s">
        <v>12</v>
      </c>
    </row>
    <row r="1916" spans="1:8" x14ac:dyDescent="0.25">
      <c r="A1916" t="str">
        <f t="shared" si="37"/>
        <v>99</v>
      </c>
      <c r="B1916" t="str">
        <f>"01204"</f>
        <v>01204</v>
      </c>
      <c r="C1916" t="s">
        <v>79</v>
      </c>
      <c r="D1916">
        <v>124881</v>
      </c>
      <c r="E1916">
        <v>140.25</v>
      </c>
      <c r="F1916" s="1">
        <v>45392</v>
      </c>
      <c r="G1916" t="s">
        <v>48</v>
      </c>
      <c r="H1916" t="s">
        <v>12</v>
      </c>
    </row>
    <row r="1917" spans="1:8" x14ac:dyDescent="0.25">
      <c r="A1917" t="str">
        <f t="shared" si="37"/>
        <v>99</v>
      </c>
      <c r="B1917" t="str">
        <f>"01415"</f>
        <v>01415</v>
      </c>
      <c r="C1917" t="s">
        <v>81</v>
      </c>
      <c r="D1917">
        <v>124882</v>
      </c>
      <c r="E1917">
        <v>27.74</v>
      </c>
      <c r="F1917" s="1">
        <v>45392</v>
      </c>
      <c r="G1917" t="s">
        <v>48</v>
      </c>
      <c r="H1917" t="s">
        <v>12</v>
      </c>
    </row>
    <row r="1918" spans="1:8" x14ac:dyDescent="0.25">
      <c r="A1918" t="str">
        <f t="shared" si="37"/>
        <v>99</v>
      </c>
      <c r="B1918" t="str">
        <f>"00565"</f>
        <v>00565</v>
      </c>
      <c r="C1918" t="s">
        <v>82</v>
      </c>
      <c r="D1918">
        <v>124883</v>
      </c>
      <c r="E1918">
        <v>2271.02</v>
      </c>
      <c r="F1918" s="1">
        <v>45392</v>
      </c>
      <c r="G1918" t="s">
        <v>48</v>
      </c>
      <c r="H1918" t="s">
        <v>12</v>
      </c>
    </row>
    <row r="1919" spans="1:8" x14ac:dyDescent="0.25">
      <c r="A1919" t="str">
        <f t="shared" si="37"/>
        <v>99</v>
      </c>
      <c r="B1919" t="str">
        <f>"03238"</f>
        <v>03238</v>
      </c>
      <c r="C1919" t="s">
        <v>508</v>
      </c>
      <c r="D1919">
        <v>124890</v>
      </c>
      <c r="E1919">
        <v>708.03</v>
      </c>
      <c r="F1919" s="1">
        <v>45392</v>
      </c>
      <c r="G1919" t="s">
        <v>48</v>
      </c>
      <c r="H1919" t="s">
        <v>12</v>
      </c>
    </row>
    <row r="1920" spans="1:8" x14ac:dyDescent="0.25">
      <c r="A1920" t="str">
        <f t="shared" si="37"/>
        <v>99</v>
      </c>
      <c r="B1920" t="str">
        <f>"04533"</f>
        <v>04533</v>
      </c>
      <c r="C1920" t="s">
        <v>338</v>
      </c>
      <c r="D1920">
        <v>124891</v>
      </c>
      <c r="E1920">
        <v>120.1</v>
      </c>
      <c r="F1920" s="1">
        <v>45392</v>
      </c>
      <c r="G1920" t="s">
        <v>30</v>
      </c>
      <c r="H1920" t="s">
        <v>12</v>
      </c>
    </row>
    <row r="1921" spans="1:8" x14ac:dyDescent="0.25">
      <c r="A1921" t="str">
        <f t="shared" si="37"/>
        <v>99</v>
      </c>
      <c r="B1921" t="str">
        <f>"04533"</f>
        <v>04533</v>
      </c>
      <c r="C1921" t="s">
        <v>338</v>
      </c>
      <c r="D1921">
        <v>124891</v>
      </c>
      <c r="E1921">
        <v>120.1</v>
      </c>
      <c r="F1921" s="1">
        <v>45461</v>
      </c>
      <c r="G1921" t="s">
        <v>30</v>
      </c>
    </row>
    <row r="1922" spans="1:8" x14ac:dyDescent="0.25">
      <c r="A1922" t="str">
        <f t="shared" ref="A1922:A1985" si="38">"99"</f>
        <v>99</v>
      </c>
      <c r="B1922" t="str">
        <f>"01604"</f>
        <v>01604</v>
      </c>
      <c r="C1922" t="s">
        <v>83</v>
      </c>
      <c r="D1922">
        <v>124892</v>
      </c>
      <c r="E1922">
        <v>129.68</v>
      </c>
      <c r="F1922" s="1">
        <v>45392</v>
      </c>
      <c r="G1922" t="s">
        <v>48</v>
      </c>
      <c r="H1922" t="s">
        <v>12</v>
      </c>
    </row>
    <row r="1923" spans="1:8" x14ac:dyDescent="0.25">
      <c r="A1923" t="str">
        <f t="shared" si="38"/>
        <v>99</v>
      </c>
      <c r="B1923" t="str">
        <f>"05241"</f>
        <v>05241</v>
      </c>
      <c r="C1923" t="s">
        <v>84</v>
      </c>
      <c r="D1923">
        <v>124893</v>
      </c>
      <c r="E1923">
        <v>18</v>
      </c>
      <c r="F1923" s="1">
        <v>45392</v>
      </c>
      <c r="G1923" t="s">
        <v>48</v>
      </c>
      <c r="H1923" t="s">
        <v>12</v>
      </c>
    </row>
    <row r="1924" spans="1:8" x14ac:dyDescent="0.25">
      <c r="A1924" t="str">
        <f t="shared" si="38"/>
        <v>99</v>
      </c>
      <c r="B1924" t="str">
        <f>"05014"</f>
        <v>05014</v>
      </c>
      <c r="C1924" t="s">
        <v>339</v>
      </c>
      <c r="D1924">
        <v>124894</v>
      </c>
      <c r="E1924">
        <v>161.19999999999999</v>
      </c>
      <c r="F1924" s="1">
        <v>45392</v>
      </c>
      <c r="G1924" t="s">
        <v>48</v>
      </c>
      <c r="H1924" t="s">
        <v>12</v>
      </c>
    </row>
    <row r="1925" spans="1:8" x14ac:dyDescent="0.25">
      <c r="A1925" t="str">
        <f t="shared" si="38"/>
        <v>99</v>
      </c>
      <c r="B1925" t="str">
        <f>"05282"</f>
        <v>05282</v>
      </c>
      <c r="C1925" t="s">
        <v>174</v>
      </c>
      <c r="D1925">
        <v>124895</v>
      </c>
      <c r="E1925">
        <v>50.7</v>
      </c>
      <c r="F1925" s="1">
        <v>45392</v>
      </c>
      <c r="G1925" t="s">
        <v>48</v>
      </c>
      <c r="H1925" t="s">
        <v>12</v>
      </c>
    </row>
    <row r="1926" spans="1:8" x14ac:dyDescent="0.25">
      <c r="A1926" t="str">
        <f t="shared" si="38"/>
        <v>99</v>
      </c>
      <c r="B1926" t="str">
        <f>"05481"</f>
        <v>05481</v>
      </c>
      <c r="C1926" t="s">
        <v>471</v>
      </c>
      <c r="D1926">
        <v>124896</v>
      </c>
      <c r="E1926">
        <v>455962</v>
      </c>
      <c r="F1926" s="1">
        <v>45392</v>
      </c>
      <c r="G1926" t="s">
        <v>48</v>
      </c>
      <c r="H1926" t="s">
        <v>12</v>
      </c>
    </row>
    <row r="1927" spans="1:8" x14ac:dyDescent="0.25">
      <c r="A1927" t="str">
        <f t="shared" si="38"/>
        <v>99</v>
      </c>
      <c r="B1927" t="str">
        <f>"03463"</f>
        <v>03463</v>
      </c>
      <c r="C1927" t="s">
        <v>88</v>
      </c>
      <c r="D1927">
        <v>124897</v>
      </c>
      <c r="E1927">
        <v>215.18</v>
      </c>
      <c r="F1927" s="1">
        <v>45392</v>
      </c>
      <c r="G1927" t="s">
        <v>48</v>
      </c>
      <c r="H1927" t="s">
        <v>12</v>
      </c>
    </row>
    <row r="1928" spans="1:8" x14ac:dyDescent="0.25">
      <c r="A1928" t="str">
        <f t="shared" si="38"/>
        <v>99</v>
      </c>
      <c r="B1928" t="str">
        <f>"03974"</f>
        <v>03974</v>
      </c>
      <c r="C1928" t="s">
        <v>176</v>
      </c>
      <c r="D1928">
        <v>124898</v>
      </c>
      <c r="E1928">
        <v>1253.7</v>
      </c>
      <c r="F1928" s="1">
        <v>45392</v>
      </c>
      <c r="G1928" t="s">
        <v>48</v>
      </c>
      <c r="H1928" t="s">
        <v>12</v>
      </c>
    </row>
    <row r="1929" spans="1:8" x14ac:dyDescent="0.25">
      <c r="A1929" t="str">
        <f t="shared" si="38"/>
        <v>99</v>
      </c>
      <c r="B1929" t="str">
        <f>"03461"</f>
        <v>03461</v>
      </c>
      <c r="C1929" t="s">
        <v>297</v>
      </c>
      <c r="D1929">
        <v>124899</v>
      </c>
      <c r="E1929">
        <v>439</v>
      </c>
      <c r="F1929" s="1">
        <v>45392</v>
      </c>
      <c r="G1929" t="s">
        <v>48</v>
      </c>
      <c r="H1929" t="s">
        <v>12</v>
      </c>
    </row>
    <row r="1930" spans="1:8" x14ac:dyDescent="0.25">
      <c r="A1930" t="str">
        <f t="shared" si="38"/>
        <v>99</v>
      </c>
      <c r="B1930" t="str">
        <f>"01648"</f>
        <v>01648</v>
      </c>
      <c r="C1930" t="s">
        <v>90</v>
      </c>
      <c r="D1930">
        <v>124900</v>
      </c>
      <c r="E1930">
        <v>1472.43</v>
      </c>
      <c r="F1930" s="1">
        <v>45392</v>
      </c>
      <c r="G1930" t="s">
        <v>48</v>
      </c>
      <c r="H1930" t="s">
        <v>12</v>
      </c>
    </row>
    <row r="1931" spans="1:8" x14ac:dyDescent="0.25">
      <c r="A1931" t="str">
        <f t="shared" si="38"/>
        <v>99</v>
      </c>
      <c r="B1931" t="str">
        <f>"03734"</f>
        <v>03734</v>
      </c>
      <c r="C1931" t="s">
        <v>177</v>
      </c>
      <c r="D1931">
        <v>124901</v>
      </c>
      <c r="E1931">
        <v>238.76</v>
      </c>
      <c r="F1931" s="1">
        <v>45392</v>
      </c>
      <c r="G1931" t="s">
        <v>48</v>
      </c>
      <c r="H1931" t="s">
        <v>12</v>
      </c>
    </row>
    <row r="1932" spans="1:8" x14ac:dyDescent="0.25">
      <c r="A1932" t="str">
        <f t="shared" si="38"/>
        <v>99</v>
      </c>
      <c r="B1932" t="str">
        <f>"05451"</f>
        <v>05451</v>
      </c>
      <c r="C1932" t="s">
        <v>275</v>
      </c>
      <c r="D1932">
        <v>124902</v>
      </c>
      <c r="E1932">
        <v>555</v>
      </c>
      <c r="F1932" s="1">
        <v>45392</v>
      </c>
      <c r="G1932" t="s">
        <v>48</v>
      </c>
      <c r="H1932" t="s">
        <v>12</v>
      </c>
    </row>
    <row r="1933" spans="1:8" x14ac:dyDescent="0.25">
      <c r="A1933" t="str">
        <f t="shared" si="38"/>
        <v>99</v>
      </c>
      <c r="B1933" t="str">
        <f>"03032"</f>
        <v>03032</v>
      </c>
      <c r="C1933" t="s">
        <v>373</v>
      </c>
      <c r="D1933">
        <v>124903</v>
      </c>
      <c r="E1933">
        <v>350.16</v>
      </c>
      <c r="F1933" s="1">
        <v>45392</v>
      </c>
      <c r="G1933" t="s">
        <v>48</v>
      </c>
      <c r="H1933" t="s">
        <v>12</v>
      </c>
    </row>
    <row r="1934" spans="1:8" x14ac:dyDescent="0.25">
      <c r="A1934" t="str">
        <f t="shared" si="38"/>
        <v>99</v>
      </c>
      <c r="B1934" t="str">
        <f>"05142"</f>
        <v>05142</v>
      </c>
      <c r="C1934" t="s">
        <v>92</v>
      </c>
      <c r="D1934">
        <v>124904</v>
      </c>
      <c r="E1934">
        <v>270.99</v>
      </c>
      <c r="F1934" s="1">
        <v>45392</v>
      </c>
      <c r="G1934" t="s">
        <v>48</v>
      </c>
      <c r="H1934" t="s">
        <v>12</v>
      </c>
    </row>
    <row r="1935" spans="1:8" x14ac:dyDescent="0.25">
      <c r="A1935" t="str">
        <f t="shared" si="38"/>
        <v>99</v>
      </c>
      <c r="B1935" t="str">
        <f>"00663"</f>
        <v>00663</v>
      </c>
      <c r="C1935" t="s">
        <v>93</v>
      </c>
      <c r="D1935">
        <v>124905</v>
      </c>
      <c r="E1935">
        <v>159.94999999999999</v>
      </c>
      <c r="F1935" s="1">
        <v>45392</v>
      </c>
      <c r="G1935" t="s">
        <v>48</v>
      </c>
      <c r="H1935" t="s">
        <v>12</v>
      </c>
    </row>
    <row r="1936" spans="1:8" x14ac:dyDescent="0.25">
      <c r="A1936" t="str">
        <f t="shared" si="38"/>
        <v>99</v>
      </c>
      <c r="B1936" t="str">
        <f>"04998"</f>
        <v>04998</v>
      </c>
      <c r="C1936" t="s">
        <v>94</v>
      </c>
      <c r="D1936">
        <v>124906</v>
      </c>
      <c r="E1936">
        <v>288.81</v>
      </c>
      <c r="F1936" s="1">
        <v>45392</v>
      </c>
      <c r="G1936" t="s">
        <v>48</v>
      </c>
      <c r="H1936" t="s">
        <v>12</v>
      </c>
    </row>
    <row r="1937" spans="1:8" x14ac:dyDescent="0.25">
      <c r="A1937" t="str">
        <f t="shared" si="38"/>
        <v>99</v>
      </c>
      <c r="B1937" t="str">
        <f>"02536"</f>
        <v>02536</v>
      </c>
      <c r="C1937" t="s">
        <v>96</v>
      </c>
      <c r="D1937">
        <v>124907</v>
      </c>
      <c r="E1937">
        <v>676.58</v>
      </c>
      <c r="F1937" s="1">
        <v>45392</v>
      </c>
      <c r="G1937" t="s">
        <v>48</v>
      </c>
      <c r="H1937" t="s">
        <v>12</v>
      </c>
    </row>
    <row r="1938" spans="1:8" x14ac:dyDescent="0.25">
      <c r="A1938" t="str">
        <f t="shared" si="38"/>
        <v>99</v>
      </c>
      <c r="B1938" t="str">
        <f>"05453"</f>
        <v>05453</v>
      </c>
      <c r="C1938" t="s">
        <v>367</v>
      </c>
      <c r="D1938">
        <v>124908</v>
      </c>
      <c r="E1938">
        <v>500</v>
      </c>
      <c r="F1938" s="1">
        <v>45392</v>
      </c>
      <c r="G1938" t="s">
        <v>48</v>
      </c>
      <c r="H1938" t="s">
        <v>12</v>
      </c>
    </row>
    <row r="1939" spans="1:8" x14ac:dyDescent="0.25">
      <c r="A1939" t="str">
        <f t="shared" si="38"/>
        <v>99</v>
      </c>
      <c r="B1939" t="str">
        <f>"05491"</f>
        <v>05491</v>
      </c>
      <c r="C1939" t="s">
        <v>436</v>
      </c>
      <c r="D1939">
        <v>124909</v>
      </c>
      <c r="E1939">
        <v>810</v>
      </c>
      <c r="F1939" s="1">
        <v>45392</v>
      </c>
      <c r="G1939" t="s">
        <v>48</v>
      </c>
      <c r="H1939" t="s">
        <v>12</v>
      </c>
    </row>
    <row r="1940" spans="1:8" x14ac:dyDescent="0.25">
      <c r="A1940" t="str">
        <f t="shared" si="38"/>
        <v>99</v>
      </c>
      <c r="B1940" t="str">
        <f>"04949"</f>
        <v>04949</v>
      </c>
      <c r="C1940" t="s">
        <v>8</v>
      </c>
      <c r="D1940">
        <v>124910</v>
      </c>
      <c r="E1940">
        <v>49</v>
      </c>
      <c r="F1940" s="1">
        <v>45392</v>
      </c>
      <c r="G1940" t="s">
        <v>48</v>
      </c>
      <c r="H1940" t="s">
        <v>12</v>
      </c>
    </row>
    <row r="1941" spans="1:8" x14ac:dyDescent="0.25">
      <c r="A1941" t="str">
        <f t="shared" si="38"/>
        <v>99</v>
      </c>
      <c r="B1941" t="str">
        <f>"00437"</f>
        <v>00437</v>
      </c>
      <c r="C1941" t="s">
        <v>99</v>
      </c>
      <c r="D1941">
        <v>124911</v>
      </c>
      <c r="E1941">
        <v>783.64</v>
      </c>
      <c r="F1941" s="1">
        <v>45392</v>
      </c>
      <c r="G1941" t="s">
        <v>48</v>
      </c>
      <c r="H1941" t="s">
        <v>12</v>
      </c>
    </row>
    <row r="1942" spans="1:8" x14ac:dyDescent="0.25">
      <c r="A1942" t="str">
        <f t="shared" si="38"/>
        <v>99</v>
      </c>
      <c r="B1942" t="str">
        <f>"01728"</f>
        <v>01728</v>
      </c>
      <c r="C1942" t="s">
        <v>101</v>
      </c>
      <c r="D1942">
        <v>124912</v>
      </c>
      <c r="E1942">
        <v>444</v>
      </c>
      <c r="F1942" s="1">
        <v>45392</v>
      </c>
      <c r="G1942" t="s">
        <v>48</v>
      </c>
      <c r="H1942" t="s">
        <v>12</v>
      </c>
    </row>
    <row r="1943" spans="1:8" x14ac:dyDescent="0.25">
      <c r="A1943" t="str">
        <f t="shared" si="38"/>
        <v>99</v>
      </c>
      <c r="B1943" t="str">
        <f>"05382"</f>
        <v>05382</v>
      </c>
      <c r="C1943" t="s">
        <v>103</v>
      </c>
      <c r="D1943">
        <v>124913</v>
      </c>
      <c r="E1943">
        <v>717.95</v>
      </c>
      <c r="F1943" s="1">
        <v>45392</v>
      </c>
      <c r="G1943" t="s">
        <v>48</v>
      </c>
      <c r="H1943" t="s">
        <v>12</v>
      </c>
    </row>
    <row r="1944" spans="1:8" x14ac:dyDescent="0.25">
      <c r="A1944" t="str">
        <f t="shared" si="38"/>
        <v>99</v>
      </c>
      <c r="B1944" t="str">
        <f>"03717"</f>
        <v>03717</v>
      </c>
      <c r="C1944" t="s">
        <v>184</v>
      </c>
      <c r="D1944">
        <v>124914</v>
      </c>
      <c r="E1944">
        <v>546</v>
      </c>
      <c r="F1944" s="1">
        <v>45392</v>
      </c>
      <c r="G1944" t="s">
        <v>48</v>
      </c>
      <c r="H1944" t="s">
        <v>12</v>
      </c>
    </row>
    <row r="1945" spans="1:8" x14ac:dyDescent="0.25">
      <c r="A1945" t="str">
        <f t="shared" si="38"/>
        <v>99</v>
      </c>
      <c r="B1945" t="str">
        <f>"04316"</f>
        <v>04316</v>
      </c>
      <c r="C1945" t="s">
        <v>105</v>
      </c>
      <c r="D1945">
        <v>124915</v>
      </c>
      <c r="E1945">
        <v>549.75</v>
      </c>
      <c r="F1945" s="1">
        <v>45392</v>
      </c>
      <c r="G1945" t="s">
        <v>48</v>
      </c>
      <c r="H1945" t="s">
        <v>12</v>
      </c>
    </row>
    <row r="1946" spans="1:8" x14ac:dyDescent="0.25">
      <c r="A1946" t="str">
        <f t="shared" si="38"/>
        <v>99</v>
      </c>
      <c r="B1946" t="str">
        <f>"05078"</f>
        <v>05078</v>
      </c>
      <c r="C1946" t="s">
        <v>279</v>
      </c>
      <c r="D1946">
        <v>124916</v>
      </c>
      <c r="E1946">
        <v>229.53</v>
      </c>
      <c r="F1946" s="1">
        <v>45392</v>
      </c>
      <c r="G1946" t="s">
        <v>48</v>
      </c>
      <c r="H1946" t="s">
        <v>12</v>
      </c>
    </row>
    <row r="1947" spans="1:8" x14ac:dyDescent="0.25">
      <c r="A1947" t="str">
        <f t="shared" si="38"/>
        <v>99</v>
      </c>
      <c r="B1947" t="str">
        <f>"05439"</f>
        <v>05439</v>
      </c>
      <c r="C1947" t="s">
        <v>375</v>
      </c>
      <c r="D1947">
        <v>124917</v>
      </c>
      <c r="E1947">
        <v>231.5</v>
      </c>
      <c r="F1947" s="1">
        <v>45392</v>
      </c>
      <c r="G1947" t="s">
        <v>48</v>
      </c>
      <c r="H1947" t="s">
        <v>12</v>
      </c>
    </row>
    <row r="1948" spans="1:8" x14ac:dyDescent="0.25">
      <c r="A1948" t="str">
        <f t="shared" si="38"/>
        <v>99</v>
      </c>
      <c r="B1948" t="str">
        <f>"05406"</f>
        <v>05406</v>
      </c>
      <c r="C1948" t="s">
        <v>509</v>
      </c>
      <c r="D1948">
        <v>124918</v>
      </c>
      <c r="E1948">
        <v>917.55</v>
      </c>
      <c r="F1948" s="1">
        <v>45392</v>
      </c>
      <c r="G1948" t="s">
        <v>48</v>
      </c>
      <c r="H1948" t="s">
        <v>12</v>
      </c>
    </row>
    <row r="1949" spans="1:8" x14ac:dyDescent="0.25">
      <c r="A1949" t="str">
        <f t="shared" si="38"/>
        <v>99</v>
      </c>
      <c r="B1949" t="str">
        <f>"04302"</f>
        <v>04302</v>
      </c>
      <c r="C1949" t="s">
        <v>510</v>
      </c>
      <c r="D1949">
        <v>124919</v>
      </c>
      <c r="E1949">
        <v>700</v>
      </c>
      <c r="F1949" s="1">
        <v>45392</v>
      </c>
      <c r="G1949" t="s">
        <v>48</v>
      </c>
      <c r="H1949" t="s">
        <v>12</v>
      </c>
    </row>
    <row r="1950" spans="1:8" x14ac:dyDescent="0.25">
      <c r="A1950" t="str">
        <f t="shared" si="38"/>
        <v>99</v>
      </c>
      <c r="B1950" t="str">
        <f>"03365"</f>
        <v>03365</v>
      </c>
      <c r="C1950" t="s">
        <v>440</v>
      </c>
      <c r="D1950">
        <v>124920</v>
      </c>
      <c r="E1950">
        <v>40</v>
      </c>
      <c r="F1950" s="1">
        <v>45392</v>
      </c>
      <c r="G1950" t="s">
        <v>30</v>
      </c>
      <c r="H1950" t="s">
        <v>31</v>
      </c>
    </row>
    <row r="1951" spans="1:8" x14ac:dyDescent="0.25">
      <c r="A1951" t="str">
        <f t="shared" si="38"/>
        <v>99</v>
      </c>
      <c r="B1951" t="str">
        <f>"03365"</f>
        <v>03365</v>
      </c>
      <c r="C1951" t="s">
        <v>440</v>
      </c>
      <c r="D1951">
        <v>124920</v>
      </c>
      <c r="E1951">
        <v>40</v>
      </c>
      <c r="F1951" s="1">
        <v>45392</v>
      </c>
      <c r="G1951" t="s">
        <v>30</v>
      </c>
    </row>
    <row r="1952" spans="1:8" x14ac:dyDescent="0.25">
      <c r="A1952" t="str">
        <f t="shared" si="38"/>
        <v>99</v>
      </c>
      <c r="B1952" t="str">
        <f>"04473"</f>
        <v>04473</v>
      </c>
      <c r="C1952" t="s">
        <v>107</v>
      </c>
      <c r="D1952">
        <v>124921</v>
      </c>
      <c r="E1952">
        <v>291.5</v>
      </c>
      <c r="F1952" s="1">
        <v>45392</v>
      </c>
      <c r="G1952" t="s">
        <v>48</v>
      </c>
      <c r="H1952" t="s">
        <v>12</v>
      </c>
    </row>
    <row r="1953" spans="1:8" x14ac:dyDescent="0.25">
      <c r="A1953" t="str">
        <f t="shared" si="38"/>
        <v>99</v>
      </c>
      <c r="B1953" t="str">
        <f>"00916"</f>
        <v>00916</v>
      </c>
      <c r="C1953" t="s">
        <v>142</v>
      </c>
      <c r="D1953">
        <v>124922</v>
      </c>
      <c r="E1953">
        <v>5245.16</v>
      </c>
      <c r="F1953" s="1">
        <v>45392</v>
      </c>
      <c r="G1953" t="s">
        <v>48</v>
      </c>
      <c r="H1953" t="s">
        <v>12</v>
      </c>
    </row>
    <row r="1954" spans="1:8" x14ac:dyDescent="0.25">
      <c r="A1954" t="str">
        <f t="shared" si="38"/>
        <v>99</v>
      </c>
      <c r="B1954" t="str">
        <f>"02511"</f>
        <v>02511</v>
      </c>
      <c r="C1954" t="s">
        <v>282</v>
      </c>
      <c r="D1954">
        <v>124923</v>
      </c>
      <c r="E1954">
        <v>835.05</v>
      </c>
      <c r="F1954" s="1">
        <v>45392</v>
      </c>
      <c r="G1954" t="s">
        <v>48</v>
      </c>
      <c r="H1954" t="s">
        <v>12</v>
      </c>
    </row>
    <row r="1955" spans="1:8" x14ac:dyDescent="0.25">
      <c r="A1955" t="str">
        <f t="shared" si="38"/>
        <v>99</v>
      </c>
      <c r="B1955" t="str">
        <f>"04125"</f>
        <v>04125</v>
      </c>
      <c r="C1955" t="s">
        <v>511</v>
      </c>
      <c r="D1955">
        <v>124924</v>
      </c>
      <c r="E1955">
        <v>135</v>
      </c>
      <c r="F1955" s="1">
        <v>45392</v>
      </c>
      <c r="G1955" t="s">
        <v>48</v>
      </c>
      <c r="H1955" t="s">
        <v>12</v>
      </c>
    </row>
    <row r="1956" spans="1:8" x14ac:dyDescent="0.25">
      <c r="A1956" t="str">
        <f t="shared" si="38"/>
        <v>99</v>
      </c>
      <c r="B1956" t="str">
        <f>"03237"</f>
        <v>03237</v>
      </c>
      <c r="C1956" t="s">
        <v>188</v>
      </c>
      <c r="D1956">
        <v>124925</v>
      </c>
      <c r="E1956">
        <v>288.5</v>
      </c>
      <c r="F1956" s="1">
        <v>45392</v>
      </c>
      <c r="G1956" t="s">
        <v>48</v>
      </c>
      <c r="H1956" t="s">
        <v>12</v>
      </c>
    </row>
    <row r="1957" spans="1:8" x14ac:dyDescent="0.25">
      <c r="A1957" t="str">
        <f t="shared" si="38"/>
        <v>99</v>
      </c>
      <c r="B1957" t="str">
        <f>"00988"</f>
        <v>00988</v>
      </c>
      <c r="C1957" t="s">
        <v>344</v>
      </c>
      <c r="D1957">
        <v>124926</v>
      </c>
      <c r="E1957">
        <v>524.25</v>
      </c>
      <c r="F1957" s="1">
        <v>45392</v>
      </c>
      <c r="G1957" t="s">
        <v>48</v>
      </c>
      <c r="H1957" t="s">
        <v>12</v>
      </c>
    </row>
    <row r="1958" spans="1:8" x14ac:dyDescent="0.25">
      <c r="A1958" t="str">
        <f t="shared" si="38"/>
        <v>99</v>
      </c>
      <c r="B1958" t="str">
        <f>"05325"</f>
        <v>05325</v>
      </c>
      <c r="C1958" t="s">
        <v>172</v>
      </c>
      <c r="D1958">
        <v>124927</v>
      </c>
      <c r="E1958">
        <v>460.35</v>
      </c>
      <c r="F1958" s="1">
        <v>45392</v>
      </c>
      <c r="G1958" t="s">
        <v>48</v>
      </c>
      <c r="H1958" t="s">
        <v>12</v>
      </c>
    </row>
    <row r="1959" spans="1:8" x14ac:dyDescent="0.25">
      <c r="A1959" t="str">
        <f t="shared" si="38"/>
        <v>99</v>
      </c>
      <c r="B1959" t="str">
        <f>"03129"</f>
        <v>03129</v>
      </c>
      <c r="C1959" t="s">
        <v>113</v>
      </c>
      <c r="D1959">
        <v>124928</v>
      </c>
      <c r="E1959">
        <v>997.9</v>
      </c>
      <c r="F1959" s="1">
        <v>45392</v>
      </c>
      <c r="G1959" t="s">
        <v>48</v>
      </c>
      <c r="H1959" t="s">
        <v>12</v>
      </c>
    </row>
    <row r="1960" spans="1:8" x14ac:dyDescent="0.25">
      <c r="A1960" t="str">
        <f t="shared" si="38"/>
        <v>99</v>
      </c>
      <c r="B1960" t="str">
        <f>"05170"</f>
        <v>05170</v>
      </c>
      <c r="C1960" t="s">
        <v>512</v>
      </c>
      <c r="D1960">
        <v>124929</v>
      </c>
      <c r="E1960">
        <v>72</v>
      </c>
      <c r="F1960" s="1">
        <v>45392</v>
      </c>
      <c r="G1960" t="s">
        <v>48</v>
      </c>
      <c r="H1960" t="s">
        <v>12</v>
      </c>
    </row>
    <row r="1961" spans="1:8" x14ac:dyDescent="0.25">
      <c r="A1961" t="str">
        <f t="shared" si="38"/>
        <v>99</v>
      </c>
      <c r="B1961" t="str">
        <f>"01049"</f>
        <v>01049</v>
      </c>
      <c r="C1961" t="s">
        <v>190</v>
      </c>
      <c r="D1961">
        <v>124930</v>
      </c>
      <c r="E1961">
        <v>200</v>
      </c>
      <c r="F1961" s="1">
        <v>45392</v>
      </c>
      <c r="G1961" t="s">
        <v>48</v>
      </c>
      <c r="H1961" t="s">
        <v>12</v>
      </c>
    </row>
    <row r="1962" spans="1:8" x14ac:dyDescent="0.25">
      <c r="A1962" t="str">
        <f t="shared" si="38"/>
        <v>99</v>
      </c>
      <c r="B1962" t="str">
        <f>"03883"</f>
        <v>03883</v>
      </c>
      <c r="C1962" t="s">
        <v>191</v>
      </c>
      <c r="D1962">
        <v>124931</v>
      </c>
      <c r="E1962">
        <v>793.53</v>
      </c>
      <c r="F1962" s="1">
        <v>45392</v>
      </c>
      <c r="G1962" t="s">
        <v>48</v>
      </c>
      <c r="H1962" t="s">
        <v>12</v>
      </c>
    </row>
    <row r="1963" spans="1:8" x14ac:dyDescent="0.25">
      <c r="A1963" t="str">
        <f t="shared" si="38"/>
        <v>99</v>
      </c>
      <c r="B1963" t="str">
        <f>"00336"</f>
        <v>00336</v>
      </c>
      <c r="C1963" t="s">
        <v>116</v>
      </c>
      <c r="D1963">
        <v>124932</v>
      </c>
      <c r="E1963">
        <v>83</v>
      </c>
      <c r="F1963" s="1">
        <v>45392</v>
      </c>
      <c r="G1963" t="s">
        <v>48</v>
      </c>
      <c r="H1963" t="s">
        <v>12</v>
      </c>
    </row>
    <row r="1964" spans="1:8" x14ac:dyDescent="0.25">
      <c r="A1964" t="str">
        <f t="shared" si="38"/>
        <v>99</v>
      </c>
      <c r="B1964" t="str">
        <f>"04785"</f>
        <v>04785</v>
      </c>
      <c r="C1964" t="s">
        <v>513</v>
      </c>
      <c r="D1964">
        <v>124933</v>
      </c>
      <c r="E1964">
        <v>368.32</v>
      </c>
      <c r="F1964" s="1">
        <v>45392</v>
      </c>
      <c r="G1964" t="s">
        <v>48</v>
      </c>
      <c r="H1964" t="s">
        <v>12</v>
      </c>
    </row>
    <row r="1965" spans="1:8" x14ac:dyDescent="0.25">
      <c r="A1965" t="str">
        <f t="shared" si="38"/>
        <v>99</v>
      </c>
      <c r="B1965" t="str">
        <f>"00062"</f>
        <v>00062</v>
      </c>
      <c r="C1965" t="s">
        <v>229</v>
      </c>
      <c r="D1965">
        <v>124934</v>
      </c>
      <c r="E1965">
        <v>718.8</v>
      </c>
      <c r="F1965" s="1">
        <v>45392</v>
      </c>
      <c r="G1965" t="s">
        <v>48</v>
      </c>
      <c r="H1965" t="s">
        <v>12</v>
      </c>
    </row>
    <row r="1966" spans="1:8" x14ac:dyDescent="0.25">
      <c r="A1966" t="str">
        <f t="shared" si="38"/>
        <v>99</v>
      </c>
      <c r="B1966" t="str">
        <f>"05330"</f>
        <v>05330</v>
      </c>
      <c r="C1966" t="s">
        <v>118</v>
      </c>
      <c r="D1966">
        <v>124935</v>
      </c>
      <c r="E1966">
        <v>143</v>
      </c>
      <c r="F1966" s="1">
        <v>45392</v>
      </c>
      <c r="G1966" t="s">
        <v>48</v>
      </c>
      <c r="H1966" t="s">
        <v>12</v>
      </c>
    </row>
    <row r="1967" spans="1:8" x14ac:dyDescent="0.25">
      <c r="A1967" t="str">
        <f t="shared" si="38"/>
        <v>99</v>
      </c>
      <c r="B1967" t="str">
        <f>"04504"</f>
        <v>04504</v>
      </c>
      <c r="C1967" t="s">
        <v>514</v>
      </c>
      <c r="D1967">
        <v>124936</v>
      </c>
      <c r="E1967">
        <v>492.88</v>
      </c>
      <c r="F1967" s="1">
        <v>45392</v>
      </c>
      <c r="G1967" t="s">
        <v>48</v>
      </c>
      <c r="H1967" t="s">
        <v>12</v>
      </c>
    </row>
    <row r="1968" spans="1:8" x14ac:dyDescent="0.25">
      <c r="A1968" t="str">
        <f t="shared" si="38"/>
        <v>99</v>
      </c>
      <c r="B1968" t="str">
        <f>"44071"</f>
        <v>44071</v>
      </c>
      <c r="C1968" t="s">
        <v>119</v>
      </c>
      <c r="D1968">
        <v>124937</v>
      </c>
      <c r="E1968">
        <v>37.99</v>
      </c>
      <c r="F1968" s="1">
        <v>45392</v>
      </c>
      <c r="G1968" t="s">
        <v>48</v>
      </c>
      <c r="H1968" t="s">
        <v>12</v>
      </c>
    </row>
    <row r="1969" spans="1:8" x14ac:dyDescent="0.25">
      <c r="A1969" t="str">
        <f t="shared" si="38"/>
        <v>99</v>
      </c>
      <c r="B1969" t="str">
        <f>"02693"</f>
        <v>02693</v>
      </c>
      <c r="C1969" t="s">
        <v>120</v>
      </c>
      <c r="D1969">
        <v>124938</v>
      </c>
      <c r="E1969">
        <v>252</v>
      </c>
      <c r="F1969" s="1">
        <v>45392</v>
      </c>
      <c r="G1969" t="s">
        <v>48</v>
      </c>
      <c r="H1969" t="s">
        <v>12</v>
      </c>
    </row>
    <row r="1970" spans="1:8" x14ac:dyDescent="0.25">
      <c r="A1970" t="str">
        <f t="shared" si="38"/>
        <v>99</v>
      </c>
      <c r="B1970" t="str">
        <f>"00969"</f>
        <v>00969</v>
      </c>
      <c r="C1970" t="s">
        <v>46</v>
      </c>
      <c r="D1970">
        <v>124939</v>
      </c>
      <c r="E1970">
        <v>17426.259999999998</v>
      </c>
      <c r="F1970" s="1">
        <v>45392</v>
      </c>
      <c r="G1970" t="s">
        <v>48</v>
      </c>
      <c r="H1970" t="s">
        <v>12</v>
      </c>
    </row>
    <row r="1971" spans="1:8" x14ac:dyDescent="0.25">
      <c r="A1971" t="str">
        <f t="shared" si="38"/>
        <v>99</v>
      </c>
      <c r="B1971" t="str">
        <f>"05048"</f>
        <v>05048</v>
      </c>
      <c r="C1971" t="s">
        <v>121</v>
      </c>
      <c r="D1971">
        <v>124940</v>
      </c>
      <c r="E1971">
        <v>375</v>
      </c>
      <c r="F1971" s="1">
        <v>45392</v>
      </c>
      <c r="G1971" t="s">
        <v>48</v>
      </c>
      <c r="H1971" t="s">
        <v>12</v>
      </c>
    </row>
    <row r="1972" spans="1:8" x14ac:dyDescent="0.25">
      <c r="A1972" t="str">
        <f t="shared" si="38"/>
        <v>99</v>
      </c>
      <c r="B1972" t="str">
        <f>"03963"</f>
        <v>03963</v>
      </c>
      <c r="C1972" t="s">
        <v>232</v>
      </c>
      <c r="D1972">
        <v>124941</v>
      </c>
      <c r="E1972">
        <v>798.8</v>
      </c>
      <c r="F1972" s="1">
        <v>45392</v>
      </c>
      <c r="G1972" t="s">
        <v>48</v>
      </c>
      <c r="H1972" t="s">
        <v>12</v>
      </c>
    </row>
    <row r="1973" spans="1:8" x14ac:dyDescent="0.25">
      <c r="A1973" t="str">
        <f t="shared" si="38"/>
        <v>99</v>
      </c>
      <c r="B1973" t="str">
        <f>"03018"</f>
        <v>03018</v>
      </c>
      <c r="C1973" t="s">
        <v>122</v>
      </c>
      <c r="D1973">
        <v>124942</v>
      </c>
      <c r="E1973">
        <v>260</v>
      </c>
      <c r="F1973" s="1">
        <v>45392</v>
      </c>
      <c r="G1973" t="s">
        <v>48</v>
      </c>
      <c r="H1973" t="s">
        <v>12</v>
      </c>
    </row>
    <row r="1974" spans="1:8" x14ac:dyDescent="0.25">
      <c r="A1974" t="str">
        <f t="shared" si="38"/>
        <v>99</v>
      </c>
      <c r="B1974" t="str">
        <f>"00010"</f>
        <v>00010</v>
      </c>
      <c r="C1974" t="s">
        <v>378</v>
      </c>
      <c r="D1974">
        <v>124943</v>
      </c>
      <c r="E1974">
        <v>3993.96</v>
      </c>
      <c r="F1974" s="1">
        <v>45392</v>
      </c>
      <c r="G1974" t="s">
        <v>48</v>
      </c>
      <c r="H1974" t="s">
        <v>12</v>
      </c>
    </row>
    <row r="1975" spans="1:8" x14ac:dyDescent="0.25">
      <c r="A1975" t="str">
        <f t="shared" si="38"/>
        <v>99</v>
      </c>
      <c r="B1975" t="str">
        <f>"04089"</f>
        <v>04089</v>
      </c>
      <c r="C1975" t="s">
        <v>333</v>
      </c>
      <c r="D1975">
        <v>124944</v>
      </c>
      <c r="E1975">
        <v>26937</v>
      </c>
      <c r="F1975" s="1">
        <v>45392</v>
      </c>
      <c r="G1975" t="s">
        <v>48</v>
      </c>
      <c r="H1975" t="s">
        <v>12</v>
      </c>
    </row>
    <row r="1976" spans="1:8" x14ac:dyDescent="0.25">
      <c r="A1976" t="str">
        <f t="shared" si="38"/>
        <v>99</v>
      </c>
      <c r="B1976" t="str">
        <f>"02299"</f>
        <v>02299</v>
      </c>
      <c r="C1976" t="s">
        <v>126</v>
      </c>
      <c r="D1976">
        <v>124945</v>
      </c>
      <c r="E1976">
        <v>6319.52</v>
      </c>
      <c r="F1976" s="1">
        <v>45392</v>
      </c>
      <c r="G1976" t="s">
        <v>48</v>
      </c>
      <c r="H1976" t="s">
        <v>12</v>
      </c>
    </row>
    <row r="1977" spans="1:8" x14ac:dyDescent="0.25">
      <c r="A1977" t="str">
        <f t="shared" si="38"/>
        <v>99</v>
      </c>
      <c r="B1977" t="str">
        <f>"04658"</f>
        <v>04658</v>
      </c>
      <c r="C1977" t="s">
        <v>199</v>
      </c>
      <c r="D1977">
        <v>124946</v>
      </c>
      <c r="E1977">
        <v>1311.11</v>
      </c>
      <c r="F1977" s="1">
        <v>45392</v>
      </c>
      <c r="G1977" t="s">
        <v>48</v>
      </c>
      <c r="H1977" t="s">
        <v>12</v>
      </c>
    </row>
    <row r="1978" spans="1:8" x14ac:dyDescent="0.25">
      <c r="A1978" t="str">
        <f t="shared" si="38"/>
        <v>99</v>
      </c>
      <c r="B1978" t="str">
        <f>"05168"</f>
        <v>05168</v>
      </c>
      <c r="C1978" t="s">
        <v>128</v>
      </c>
      <c r="D1978">
        <v>124947</v>
      </c>
      <c r="E1978">
        <v>11000</v>
      </c>
      <c r="F1978" s="1">
        <v>45392</v>
      </c>
      <c r="G1978" t="s">
        <v>48</v>
      </c>
      <c r="H1978" t="s">
        <v>12</v>
      </c>
    </row>
    <row r="1979" spans="1:8" x14ac:dyDescent="0.25">
      <c r="A1979" t="str">
        <f t="shared" si="38"/>
        <v>99</v>
      </c>
      <c r="B1979" t="str">
        <f>"04154"</f>
        <v>04154</v>
      </c>
      <c r="C1979" t="s">
        <v>243</v>
      </c>
      <c r="D1979">
        <v>124948</v>
      </c>
      <c r="E1979">
        <v>7697.84</v>
      </c>
      <c r="F1979" s="1">
        <v>45392</v>
      </c>
      <c r="G1979" t="s">
        <v>48</v>
      </c>
      <c r="H1979" t="s">
        <v>12</v>
      </c>
    </row>
    <row r="1980" spans="1:8" x14ac:dyDescent="0.25">
      <c r="A1980" t="str">
        <f t="shared" si="38"/>
        <v>99</v>
      </c>
      <c r="B1980" t="str">
        <f>"03647"</f>
        <v>03647</v>
      </c>
      <c r="C1980" t="s">
        <v>244</v>
      </c>
      <c r="D1980">
        <v>124949</v>
      </c>
      <c r="E1980">
        <v>5538.37</v>
      </c>
      <c r="F1980" s="1">
        <v>45392</v>
      </c>
      <c r="G1980" t="s">
        <v>48</v>
      </c>
      <c r="H1980" t="s">
        <v>12</v>
      </c>
    </row>
    <row r="1981" spans="1:8" x14ac:dyDescent="0.25">
      <c r="A1981" t="str">
        <f t="shared" si="38"/>
        <v>99</v>
      </c>
      <c r="B1981" t="str">
        <f>"02807"</f>
        <v>02807</v>
      </c>
      <c r="C1981" t="s">
        <v>66</v>
      </c>
      <c r="D1981">
        <v>124950</v>
      </c>
      <c r="E1981">
        <v>9493.5</v>
      </c>
      <c r="F1981" s="1">
        <v>45392</v>
      </c>
      <c r="G1981" t="s">
        <v>48</v>
      </c>
      <c r="H1981" t="s">
        <v>12</v>
      </c>
    </row>
    <row r="1982" spans="1:8" x14ac:dyDescent="0.25">
      <c r="A1982" t="str">
        <f t="shared" si="38"/>
        <v>99</v>
      </c>
      <c r="B1982" t="str">
        <f>"04951"</f>
        <v>04951</v>
      </c>
      <c r="C1982" t="s">
        <v>515</v>
      </c>
      <c r="D1982">
        <v>124951</v>
      </c>
      <c r="E1982">
        <v>5176</v>
      </c>
      <c r="F1982" s="1">
        <v>45392</v>
      </c>
      <c r="G1982" t="s">
        <v>48</v>
      </c>
      <c r="H1982" t="s">
        <v>12</v>
      </c>
    </row>
    <row r="1983" spans="1:8" x14ac:dyDescent="0.25">
      <c r="A1983" t="str">
        <f t="shared" si="38"/>
        <v>99</v>
      </c>
      <c r="B1983" t="str">
        <f>"04206"</f>
        <v>04206</v>
      </c>
      <c r="C1983" t="s">
        <v>129</v>
      </c>
      <c r="D1983">
        <v>124952</v>
      </c>
      <c r="E1983">
        <v>1993.6</v>
      </c>
      <c r="F1983" s="1">
        <v>45392</v>
      </c>
      <c r="G1983" t="s">
        <v>48</v>
      </c>
      <c r="H1983" t="s">
        <v>12</v>
      </c>
    </row>
    <row r="1984" spans="1:8" x14ac:dyDescent="0.25">
      <c r="A1984" t="str">
        <f t="shared" si="38"/>
        <v>99</v>
      </c>
      <c r="B1984" t="str">
        <f>"03878"</f>
        <v>03878</v>
      </c>
      <c r="C1984" t="s">
        <v>206</v>
      </c>
      <c r="D1984">
        <v>124953</v>
      </c>
      <c r="E1984">
        <v>1625.78</v>
      </c>
      <c r="F1984" s="1">
        <v>45392</v>
      </c>
      <c r="G1984" t="s">
        <v>48</v>
      </c>
      <c r="H1984" t="s">
        <v>12</v>
      </c>
    </row>
    <row r="1985" spans="1:8" x14ac:dyDescent="0.25">
      <c r="A1985" t="str">
        <f t="shared" si="38"/>
        <v>99</v>
      </c>
      <c r="B1985" t="str">
        <f>"05494"</f>
        <v>05494</v>
      </c>
      <c r="C1985" t="s">
        <v>516</v>
      </c>
      <c r="D1985">
        <v>124954</v>
      </c>
      <c r="E1985">
        <v>2311.85</v>
      </c>
      <c r="F1985" s="1">
        <v>45392</v>
      </c>
      <c r="G1985" t="s">
        <v>48</v>
      </c>
      <c r="H1985" t="s">
        <v>12</v>
      </c>
    </row>
    <row r="1986" spans="1:8" x14ac:dyDescent="0.25">
      <c r="A1986" t="str">
        <f t="shared" ref="A1986:A2049" si="39">"99"</f>
        <v>99</v>
      </c>
      <c r="B1986" t="str">
        <f>"00508"</f>
        <v>00508</v>
      </c>
      <c r="C1986" t="s">
        <v>210</v>
      </c>
      <c r="D1986">
        <v>124955</v>
      </c>
      <c r="E1986">
        <v>1250.5</v>
      </c>
      <c r="F1986" s="1">
        <v>45392</v>
      </c>
      <c r="G1986" t="s">
        <v>48</v>
      </c>
      <c r="H1986" t="s">
        <v>12</v>
      </c>
    </row>
    <row r="1987" spans="1:8" x14ac:dyDescent="0.25">
      <c r="A1987" t="str">
        <f t="shared" si="39"/>
        <v>99</v>
      </c>
      <c r="B1987" t="str">
        <f>"05507"</f>
        <v>05507</v>
      </c>
      <c r="C1987" t="s">
        <v>517</v>
      </c>
      <c r="D1987">
        <v>124956</v>
      </c>
      <c r="E1987">
        <v>2890.86</v>
      </c>
      <c r="F1987" s="1">
        <v>45392</v>
      </c>
      <c r="G1987" t="s">
        <v>30</v>
      </c>
      <c r="H1987" t="s">
        <v>31</v>
      </c>
    </row>
    <row r="1988" spans="1:8" x14ac:dyDescent="0.25">
      <c r="A1988" t="str">
        <f t="shared" si="39"/>
        <v>99</v>
      </c>
      <c r="B1988" t="str">
        <f>"05507"</f>
        <v>05507</v>
      </c>
      <c r="C1988" t="s">
        <v>517</v>
      </c>
      <c r="D1988">
        <v>124956</v>
      </c>
      <c r="E1988">
        <v>2890.86</v>
      </c>
      <c r="F1988" s="1">
        <v>45392</v>
      </c>
      <c r="G1988" t="s">
        <v>30</v>
      </c>
    </row>
    <row r="1989" spans="1:8" x14ac:dyDescent="0.25">
      <c r="A1989" t="str">
        <f t="shared" si="39"/>
        <v>99</v>
      </c>
      <c r="B1989" t="str">
        <f>"04331"</f>
        <v>04331</v>
      </c>
      <c r="C1989" t="s">
        <v>86</v>
      </c>
      <c r="D1989">
        <v>124957</v>
      </c>
      <c r="E1989">
        <v>4060</v>
      </c>
      <c r="F1989" s="1">
        <v>45392</v>
      </c>
      <c r="G1989" t="s">
        <v>48</v>
      </c>
      <c r="H1989" t="s">
        <v>12</v>
      </c>
    </row>
    <row r="1990" spans="1:8" x14ac:dyDescent="0.25">
      <c r="A1990" t="str">
        <f t="shared" si="39"/>
        <v>99</v>
      </c>
      <c r="B1990" t="str">
        <f>"04816"</f>
        <v>04816</v>
      </c>
      <c r="C1990" t="s">
        <v>134</v>
      </c>
      <c r="D1990">
        <v>124958</v>
      </c>
      <c r="E1990">
        <v>1899.26</v>
      </c>
      <c r="F1990" s="1">
        <v>45392</v>
      </c>
      <c r="G1990" t="s">
        <v>48</v>
      </c>
      <c r="H1990" t="s">
        <v>12</v>
      </c>
    </row>
    <row r="1991" spans="1:8" x14ac:dyDescent="0.25">
      <c r="A1991" t="str">
        <f t="shared" si="39"/>
        <v>99</v>
      </c>
      <c r="B1991" t="str">
        <f>"04920"</f>
        <v>04920</v>
      </c>
      <c r="C1991" t="s">
        <v>219</v>
      </c>
      <c r="D1991">
        <v>124959</v>
      </c>
      <c r="E1991">
        <v>3328.71</v>
      </c>
      <c r="F1991" s="1">
        <v>45392</v>
      </c>
      <c r="G1991" t="s">
        <v>48</v>
      </c>
      <c r="H1991" t="s">
        <v>12</v>
      </c>
    </row>
    <row r="1992" spans="1:8" x14ac:dyDescent="0.25">
      <c r="A1992" t="str">
        <f t="shared" si="39"/>
        <v>99</v>
      </c>
      <c r="B1992" t="str">
        <f>"04308"</f>
        <v>04308</v>
      </c>
      <c r="C1992" t="s">
        <v>136</v>
      </c>
      <c r="D1992">
        <v>124960</v>
      </c>
      <c r="E1992">
        <v>2978.62</v>
      </c>
      <c r="F1992" s="1">
        <v>45392</v>
      </c>
      <c r="G1992" t="s">
        <v>48</v>
      </c>
      <c r="H1992" t="s">
        <v>12</v>
      </c>
    </row>
    <row r="1993" spans="1:8" x14ac:dyDescent="0.25">
      <c r="A1993" t="str">
        <f t="shared" si="39"/>
        <v>99</v>
      </c>
      <c r="B1993" t="str">
        <f>"03988"</f>
        <v>03988</v>
      </c>
      <c r="C1993" t="s">
        <v>137</v>
      </c>
      <c r="D1993">
        <v>124961</v>
      </c>
      <c r="E1993">
        <v>3235.05</v>
      </c>
      <c r="F1993" s="1">
        <v>45392</v>
      </c>
      <c r="G1993" t="s">
        <v>48</v>
      </c>
      <c r="H1993" t="s">
        <v>12</v>
      </c>
    </row>
    <row r="1994" spans="1:8" x14ac:dyDescent="0.25">
      <c r="A1994" t="str">
        <f t="shared" si="39"/>
        <v>99</v>
      </c>
      <c r="B1994" t="str">
        <f>"02600"</f>
        <v>02600</v>
      </c>
      <c r="C1994" t="s">
        <v>426</v>
      </c>
      <c r="D1994">
        <v>124962</v>
      </c>
      <c r="E1994">
        <v>6240</v>
      </c>
      <c r="F1994" s="1">
        <v>45392</v>
      </c>
      <c r="G1994" t="s">
        <v>48</v>
      </c>
      <c r="H1994" t="s">
        <v>12</v>
      </c>
    </row>
    <row r="1995" spans="1:8" x14ac:dyDescent="0.25">
      <c r="A1995" t="str">
        <f t="shared" si="39"/>
        <v>99</v>
      </c>
      <c r="B1995" t="str">
        <f>"04778"</f>
        <v>04778</v>
      </c>
      <c r="C1995" t="s">
        <v>110</v>
      </c>
      <c r="D1995">
        <v>124963</v>
      </c>
      <c r="E1995">
        <v>1800</v>
      </c>
      <c r="F1995" s="1">
        <v>45392</v>
      </c>
      <c r="G1995" t="s">
        <v>48</v>
      </c>
      <c r="H1995" t="s">
        <v>12</v>
      </c>
    </row>
    <row r="1996" spans="1:8" x14ac:dyDescent="0.25">
      <c r="A1996" t="str">
        <f t="shared" si="39"/>
        <v>99</v>
      </c>
      <c r="B1996" t="str">
        <f>"03687"</f>
        <v>03687</v>
      </c>
      <c r="C1996" t="s">
        <v>227</v>
      </c>
      <c r="D1996">
        <v>124964</v>
      </c>
      <c r="E1996">
        <v>2520</v>
      </c>
      <c r="F1996" s="1">
        <v>45392</v>
      </c>
      <c r="G1996" t="s">
        <v>48</v>
      </c>
      <c r="H1996" t="s">
        <v>12</v>
      </c>
    </row>
    <row r="1997" spans="1:8" x14ac:dyDescent="0.25">
      <c r="A1997" t="str">
        <f t="shared" si="39"/>
        <v>99</v>
      </c>
      <c r="B1997" t="str">
        <f>"00381"</f>
        <v>00381</v>
      </c>
      <c r="C1997" t="s">
        <v>383</v>
      </c>
      <c r="D1997">
        <v>124965</v>
      </c>
      <c r="E1997">
        <v>3545.28</v>
      </c>
      <c r="F1997" s="1">
        <v>45392</v>
      </c>
      <c r="G1997" t="s">
        <v>48</v>
      </c>
      <c r="H1997" t="s">
        <v>12</v>
      </c>
    </row>
    <row r="1998" spans="1:8" x14ac:dyDescent="0.25">
      <c r="A1998" t="str">
        <f t="shared" si="39"/>
        <v>99</v>
      </c>
      <c r="B1998" t="str">
        <f>"01247"</f>
        <v>01247</v>
      </c>
      <c r="C1998" t="s">
        <v>145</v>
      </c>
      <c r="D1998">
        <v>124966</v>
      </c>
      <c r="E1998">
        <v>1260</v>
      </c>
      <c r="F1998" s="1">
        <v>45392</v>
      </c>
      <c r="G1998" t="s">
        <v>48</v>
      </c>
      <c r="H1998" t="s">
        <v>12</v>
      </c>
    </row>
    <row r="1999" spans="1:8" x14ac:dyDescent="0.25">
      <c r="A1999" t="str">
        <f t="shared" si="39"/>
        <v>99</v>
      </c>
      <c r="B1999" t="str">
        <f>"1"</f>
        <v>1</v>
      </c>
      <c r="C1999" t="s">
        <v>518</v>
      </c>
      <c r="D1999">
        <v>124967</v>
      </c>
      <c r="E1999">
        <v>71.78</v>
      </c>
      <c r="F1999" s="1">
        <v>45392</v>
      </c>
      <c r="G1999" t="s">
        <v>48</v>
      </c>
      <c r="H1999" t="s">
        <v>12</v>
      </c>
    </row>
    <row r="2000" spans="1:8" x14ac:dyDescent="0.25">
      <c r="A2000" t="str">
        <f t="shared" si="39"/>
        <v>99</v>
      </c>
      <c r="B2000" t="str">
        <f>"1"</f>
        <v>1</v>
      </c>
      <c r="C2000" t="s">
        <v>519</v>
      </c>
      <c r="D2000">
        <v>124968</v>
      </c>
      <c r="E2000">
        <v>6771.68</v>
      </c>
      <c r="F2000" s="1">
        <v>45392</v>
      </c>
      <c r="G2000" t="s">
        <v>48</v>
      </c>
      <c r="H2000" t="s">
        <v>12</v>
      </c>
    </row>
    <row r="2001" spans="1:8" x14ac:dyDescent="0.25">
      <c r="A2001" t="str">
        <f t="shared" si="39"/>
        <v>99</v>
      </c>
      <c r="B2001" t="str">
        <f>"00245"</f>
        <v>00245</v>
      </c>
      <c r="C2001" t="s">
        <v>102</v>
      </c>
      <c r="D2001">
        <v>124969</v>
      </c>
      <c r="E2001">
        <v>100</v>
      </c>
      <c r="F2001" s="1">
        <v>45394</v>
      </c>
      <c r="G2001" t="s">
        <v>48</v>
      </c>
      <c r="H2001" t="s">
        <v>12</v>
      </c>
    </row>
    <row r="2002" spans="1:8" x14ac:dyDescent="0.25">
      <c r="A2002" t="str">
        <f t="shared" si="39"/>
        <v>99</v>
      </c>
      <c r="B2002" t="str">
        <f>"04314"</f>
        <v>04314</v>
      </c>
      <c r="C2002" t="s">
        <v>124</v>
      </c>
      <c r="D2002">
        <v>124970</v>
      </c>
      <c r="E2002">
        <v>15477</v>
      </c>
      <c r="F2002" s="1">
        <v>45406</v>
      </c>
      <c r="G2002" t="s">
        <v>48</v>
      </c>
      <c r="H2002" t="s">
        <v>12</v>
      </c>
    </row>
    <row r="2003" spans="1:8" x14ac:dyDescent="0.25">
      <c r="A2003" t="str">
        <f t="shared" si="39"/>
        <v>99</v>
      </c>
      <c r="B2003" t="str">
        <f>"00028"</f>
        <v>00028</v>
      </c>
      <c r="C2003" t="s">
        <v>520</v>
      </c>
      <c r="D2003">
        <v>124971</v>
      </c>
      <c r="E2003">
        <v>477</v>
      </c>
      <c r="F2003" s="1">
        <v>45406</v>
      </c>
      <c r="G2003" t="s">
        <v>48</v>
      </c>
      <c r="H2003" t="s">
        <v>12</v>
      </c>
    </row>
    <row r="2004" spans="1:8" x14ac:dyDescent="0.25">
      <c r="A2004" t="str">
        <f t="shared" si="39"/>
        <v>99</v>
      </c>
      <c r="B2004" t="str">
        <f>"04037"</f>
        <v>04037</v>
      </c>
      <c r="C2004" t="s">
        <v>150</v>
      </c>
      <c r="D2004">
        <v>124972</v>
      </c>
      <c r="E2004">
        <v>753.8</v>
      </c>
      <c r="F2004" s="1">
        <v>45406</v>
      </c>
      <c r="G2004" t="s">
        <v>48</v>
      </c>
      <c r="H2004" t="s">
        <v>12</v>
      </c>
    </row>
    <row r="2005" spans="1:8" x14ac:dyDescent="0.25">
      <c r="A2005" t="str">
        <f t="shared" si="39"/>
        <v>99</v>
      </c>
      <c r="B2005" t="str">
        <f>"00065"</f>
        <v>00065</v>
      </c>
      <c r="C2005" t="s">
        <v>386</v>
      </c>
      <c r="D2005">
        <v>124973</v>
      </c>
      <c r="E2005">
        <v>353.2</v>
      </c>
      <c r="F2005" s="1">
        <v>45406</v>
      </c>
      <c r="G2005" t="s">
        <v>48</v>
      </c>
      <c r="H2005" t="s">
        <v>12</v>
      </c>
    </row>
    <row r="2006" spans="1:8" x14ac:dyDescent="0.25">
      <c r="A2006" t="str">
        <f t="shared" si="39"/>
        <v>99</v>
      </c>
      <c r="B2006" t="str">
        <f>"04096"</f>
        <v>04096</v>
      </c>
      <c r="C2006" t="s">
        <v>52</v>
      </c>
      <c r="D2006">
        <v>124974</v>
      </c>
      <c r="E2006">
        <v>107.6</v>
      </c>
      <c r="F2006" s="1">
        <v>45406</v>
      </c>
      <c r="G2006" t="s">
        <v>48</v>
      </c>
      <c r="H2006" t="s">
        <v>12</v>
      </c>
    </row>
    <row r="2007" spans="1:8" x14ac:dyDescent="0.25">
      <c r="A2007" t="str">
        <f t="shared" si="39"/>
        <v>99</v>
      </c>
      <c r="B2007" t="str">
        <f>"24636"</f>
        <v>24636</v>
      </c>
      <c r="C2007" t="s">
        <v>52</v>
      </c>
      <c r="D2007">
        <v>124975</v>
      </c>
      <c r="E2007">
        <v>106.07</v>
      </c>
      <c r="F2007" s="1">
        <v>45406</v>
      </c>
      <c r="G2007" t="s">
        <v>48</v>
      </c>
      <c r="H2007" t="s">
        <v>12</v>
      </c>
    </row>
    <row r="2008" spans="1:8" x14ac:dyDescent="0.25">
      <c r="A2008" t="str">
        <f t="shared" si="39"/>
        <v>99</v>
      </c>
      <c r="B2008" t="str">
        <f>"05166"</f>
        <v>05166</v>
      </c>
      <c r="C2008" t="s">
        <v>156</v>
      </c>
      <c r="D2008">
        <v>124976</v>
      </c>
      <c r="E2008">
        <v>755.99</v>
      </c>
      <c r="F2008" s="1">
        <v>45406</v>
      </c>
      <c r="G2008" t="s">
        <v>48</v>
      </c>
      <c r="H2008" t="s">
        <v>12</v>
      </c>
    </row>
    <row r="2009" spans="1:8" x14ac:dyDescent="0.25">
      <c r="A2009" t="str">
        <f t="shared" si="39"/>
        <v>99</v>
      </c>
      <c r="B2009" t="str">
        <f>"04388"</f>
        <v>04388</v>
      </c>
      <c r="C2009" t="s">
        <v>58</v>
      </c>
      <c r="D2009">
        <v>124977</v>
      </c>
      <c r="E2009">
        <v>322.55</v>
      </c>
      <c r="F2009" s="1">
        <v>45406</v>
      </c>
      <c r="G2009" t="s">
        <v>48</v>
      </c>
      <c r="H2009" t="s">
        <v>12</v>
      </c>
    </row>
    <row r="2010" spans="1:8" x14ac:dyDescent="0.25">
      <c r="A2010" t="str">
        <f t="shared" si="39"/>
        <v>99</v>
      </c>
      <c r="B2010" t="str">
        <f>"01359"</f>
        <v>01359</v>
      </c>
      <c r="C2010" t="s">
        <v>521</v>
      </c>
      <c r="D2010">
        <v>124978</v>
      </c>
      <c r="E2010">
        <v>637.94000000000005</v>
      </c>
      <c r="F2010" s="1">
        <v>45406</v>
      </c>
      <c r="G2010" t="s">
        <v>48</v>
      </c>
      <c r="H2010" t="s">
        <v>12</v>
      </c>
    </row>
    <row r="2011" spans="1:8" x14ac:dyDescent="0.25">
      <c r="A2011" t="str">
        <f t="shared" si="39"/>
        <v>99</v>
      </c>
      <c r="B2011" t="str">
        <f>"01596"</f>
        <v>01596</v>
      </c>
      <c r="C2011" t="s">
        <v>59</v>
      </c>
      <c r="D2011">
        <v>124979</v>
      </c>
      <c r="E2011">
        <v>441</v>
      </c>
      <c r="F2011" s="1">
        <v>45406</v>
      </c>
      <c r="G2011" t="s">
        <v>48</v>
      </c>
      <c r="H2011" t="s">
        <v>12</v>
      </c>
    </row>
    <row r="2012" spans="1:8" x14ac:dyDescent="0.25">
      <c r="A2012" t="str">
        <f t="shared" si="39"/>
        <v>99</v>
      </c>
      <c r="B2012" t="str">
        <f>"05129"</f>
        <v>05129</v>
      </c>
      <c r="C2012" t="s">
        <v>60</v>
      </c>
      <c r="D2012">
        <v>124980</v>
      </c>
      <c r="E2012">
        <v>28.46</v>
      </c>
      <c r="F2012" s="1">
        <v>45406</v>
      </c>
      <c r="G2012" t="s">
        <v>48</v>
      </c>
      <c r="H2012" t="s">
        <v>12</v>
      </c>
    </row>
    <row r="2013" spans="1:8" x14ac:dyDescent="0.25">
      <c r="A2013" t="str">
        <f t="shared" si="39"/>
        <v>99</v>
      </c>
      <c r="B2013" t="str">
        <f>"00340"</f>
        <v>00340</v>
      </c>
      <c r="C2013" t="s">
        <v>61</v>
      </c>
      <c r="D2013">
        <v>124981</v>
      </c>
      <c r="E2013">
        <v>89418.95</v>
      </c>
      <c r="F2013" s="1">
        <v>45406</v>
      </c>
      <c r="G2013" t="s">
        <v>48</v>
      </c>
      <c r="H2013" t="s">
        <v>12</v>
      </c>
    </row>
    <row r="2014" spans="1:8" x14ac:dyDescent="0.25">
      <c r="A2014" t="str">
        <f t="shared" si="39"/>
        <v>99</v>
      </c>
      <c r="B2014" t="str">
        <f>"02807"</f>
        <v>02807</v>
      </c>
      <c r="C2014" t="s">
        <v>66</v>
      </c>
      <c r="D2014">
        <v>124982</v>
      </c>
      <c r="E2014">
        <v>243.15</v>
      </c>
      <c r="F2014" s="1">
        <v>45406</v>
      </c>
      <c r="G2014" t="s">
        <v>48</v>
      </c>
      <c r="H2014" t="s">
        <v>12</v>
      </c>
    </row>
    <row r="2015" spans="1:8" x14ac:dyDescent="0.25">
      <c r="A2015" t="str">
        <f t="shared" si="39"/>
        <v>99</v>
      </c>
      <c r="B2015" t="str">
        <f>"05035"</f>
        <v>05035</v>
      </c>
      <c r="C2015" t="s">
        <v>522</v>
      </c>
      <c r="D2015">
        <v>124983</v>
      </c>
      <c r="E2015">
        <v>254.6</v>
      </c>
      <c r="F2015" s="1">
        <v>45406</v>
      </c>
      <c r="G2015" t="s">
        <v>48</v>
      </c>
      <c r="H2015" t="s">
        <v>12</v>
      </c>
    </row>
    <row r="2016" spans="1:8" x14ac:dyDescent="0.25">
      <c r="A2016" t="str">
        <f t="shared" si="39"/>
        <v>99</v>
      </c>
      <c r="B2016" t="str">
        <f>"05339"</f>
        <v>05339</v>
      </c>
      <c r="C2016" t="s">
        <v>523</v>
      </c>
      <c r="D2016">
        <v>124984</v>
      </c>
      <c r="E2016">
        <v>250</v>
      </c>
      <c r="F2016" s="1">
        <v>45406</v>
      </c>
      <c r="G2016" t="s">
        <v>48</v>
      </c>
      <c r="H2016" t="s">
        <v>12</v>
      </c>
    </row>
    <row r="2017" spans="1:8" x14ac:dyDescent="0.25">
      <c r="A2017" t="str">
        <f t="shared" si="39"/>
        <v>99</v>
      </c>
      <c r="B2017" t="str">
        <f>"00329"</f>
        <v>00329</v>
      </c>
      <c r="C2017" t="s">
        <v>67</v>
      </c>
      <c r="D2017">
        <v>124985</v>
      </c>
      <c r="E2017">
        <v>298</v>
      </c>
      <c r="F2017" s="1">
        <v>45406</v>
      </c>
      <c r="G2017" t="s">
        <v>48</v>
      </c>
      <c r="H2017" t="s">
        <v>12</v>
      </c>
    </row>
    <row r="2018" spans="1:8" x14ac:dyDescent="0.25">
      <c r="A2018" t="str">
        <f t="shared" si="39"/>
        <v>99</v>
      </c>
      <c r="B2018" t="str">
        <f>"04549"</f>
        <v>04549</v>
      </c>
      <c r="C2018" t="s">
        <v>164</v>
      </c>
      <c r="D2018">
        <v>124986</v>
      </c>
      <c r="E2018">
        <v>7427.7</v>
      </c>
      <c r="F2018" s="1">
        <v>45406</v>
      </c>
      <c r="G2018" t="s">
        <v>48</v>
      </c>
      <c r="H2018" t="s">
        <v>12</v>
      </c>
    </row>
    <row r="2019" spans="1:8" x14ac:dyDescent="0.25">
      <c r="A2019" t="str">
        <f t="shared" si="39"/>
        <v>99</v>
      </c>
      <c r="B2019" t="str">
        <f>"00364"</f>
        <v>00364</v>
      </c>
      <c r="C2019" t="s">
        <v>165</v>
      </c>
      <c r="D2019">
        <v>124987</v>
      </c>
      <c r="E2019">
        <v>487.29</v>
      </c>
      <c r="F2019" s="1">
        <v>45406</v>
      </c>
      <c r="G2019" t="s">
        <v>48</v>
      </c>
      <c r="H2019" t="s">
        <v>12</v>
      </c>
    </row>
    <row r="2020" spans="1:8" x14ac:dyDescent="0.25">
      <c r="A2020" t="str">
        <f t="shared" si="39"/>
        <v>99</v>
      </c>
      <c r="B2020" t="str">
        <f>"03010"</f>
        <v>03010</v>
      </c>
      <c r="C2020" t="s">
        <v>71</v>
      </c>
      <c r="D2020">
        <v>124988</v>
      </c>
      <c r="E2020">
        <v>238.38</v>
      </c>
      <c r="F2020" s="1">
        <v>45406</v>
      </c>
      <c r="G2020" t="s">
        <v>48</v>
      </c>
      <c r="H2020" t="s">
        <v>12</v>
      </c>
    </row>
    <row r="2021" spans="1:8" x14ac:dyDescent="0.25">
      <c r="A2021" t="str">
        <f t="shared" si="39"/>
        <v>99</v>
      </c>
      <c r="B2021" t="str">
        <f>"04483"</f>
        <v>04483</v>
      </c>
      <c r="C2021" t="s">
        <v>267</v>
      </c>
      <c r="D2021">
        <v>124989</v>
      </c>
      <c r="E2021">
        <v>105</v>
      </c>
      <c r="F2021" s="1">
        <v>45406</v>
      </c>
      <c r="G2021" t="s">
        <v>48</v>
      </c>
      <c r="H2021" t="s">
        <v>12</v>
      </c>
    </row>
    <row r="2022" spans="1:8" x14ac:dyDescent="0.25">
      <c r="A2022" t="str">
        <f t="shared" si="39"/>
        <v>99</v>
      </c>
      <c r="B2022" t="str">
        <f>"02862"</f>
        <v>02862</v>
      </c>
      <c r="C2022" t="s">
        <v>506</v>
      </c>
      <c r="D2022">
        <v>124990</v>
      </c>
      <c r="E2022">
        <v>24.25</v>
      </c>
      <c r="F2022" s="1">
        <v>45406</v>
      </c>
      <c r="G2022" t="s">
        <v>30</v>
      </c>
      <c r="H2022" t="s">
        <v>31</v>
      </c>
    </row>
    <row r="2023" spans="1:8" x14ac:dyDescent="0.25">
      <c r="A2023" t="str">
        <f t="shared" si="39"/>
        <v>99</v>
      </c>
      <c r="B2023" t="str">
        <f>"02862"</f>
        <v>02862</v>
      </c>
      <c r="C2023" t="s">
        <v>506</v>
      </c>
      <c r="D2023">
        <v>124990</v>
      </c>
      <c r="E2023">
        <v>24.25</v>
      </c>
      <c r="F2023" s="1">
        <v>45406</v>
      </c>
      <c r="G2023" t="s">
        <v>30</v>
      </c>
    </row>
    <row r="2024" spans="1:8" x14ac:dyDescent="0.25">
      <c r="A2024" t="str">
        <f t="shared" si="39"/>
        <v>99</v>
      </c>
      <c r="B2024" t="str">
        <f>"02405"</f>
        <v>02405</v>
      </c>
      <c r="C2024" t="s">
        <v>131</v>
      </c>
      <c r="D2024">
        <v>124991</v>
      </c>
      <c r="E2024">
        <v>998.44</v>
      </c>
      <c r="F2024" s="1">
        <v>45406</v>
      </c>
      <c r="G2024" t="s">
        <v>48</v>
      </c>
      <c r="H2024" t="s">
        <v>12</v>
      </c>
    </row>
    <row r="2025" spans="1:8" x14ac:dyDescent="0.25">
      <c r="A2025" t="str">
        <f t="shared" si="39"/>
        <v>99</v>
      </c>
      <c r="B2025" t="str">
        <f>"01491"</f>
        <v>01491</v>
      </c>
      <c r="C2025" t="s">
        <v>167</v>
      </c>
      <c r="D2025">
        <v>124992</v>
      </c>
      <c r="E2025">
        <v>8337.98</v>
      </c>
      <c r="F2025" s="1">
        <v>45406</v>
      </c>
      <c r="G2025" t="s">
        <v>48</v>
      </c>
      <c r="H2025" t="s">
        <v>12</v>
      </c>
    </row>
    <row r="2026" spans="1:8" x14ac:dyDescent="0.25">
      <c r="A2026" t="str">
        <f t="shared" si="39"/>
        <v>99</v>
      </c>
      <c r="B2026" t="str">
        <f>"04994"</f>
        <v>04994</v>
      </c>
      <c r="C2026" t="s">
        <v>73</v>
      </c>
      <c r="D2026">
        <v>124993</v>
      </c>
      <c r="E2026">
        <v>179.4</v>
      </c>
      <c r="F2026" s="1">
        <v>45406</v>
      </c>
      <c r="G2026" t="s">
        <v>48</v>
      </c>
      <c r="H2026" t="s">
        <v>12</v>
      </c>
    </row>
    <row r="2027" spans="1:8" x14ac:dyDescent="0.25">
      <c r="A2027" t="str">
        <f t="shared" si="39"/>
        <v>99</v>
      </c>
      <c r="B2027" t="str">
        <f>"04802"</f>
        <v>04802</v>
      </c>
      <c r="C2027" t="s">
        <v>14</v>
      </c>
      <c r="D2027">
        <v>124994</v>
      </c>
      <c r="E2027">
        <v>119.6</v>
      </c>
      <c r="F2027" s="1">
        <v>45406</v>
      </c>
      <c r="G2027" t="s">
        <v>48</v>
      </c>
      <c r="H2027" t="s">
        <v>12</v>
      </c>
    </row>
    <row r="2028" spans="1:8" x14ac:dyDescent="0.25">
      <c r="A2028" t="str">
        <f t="shared" si="39"/>
        <v>99</v>
      </c>
      <c r="B2028" t="str">
        <f>"04895"</f>
        <v>04895</v>
      </c>
      <c r="C2028" t="s">
        <v>311</v>
      </c>
      <c r="D2028">
        <v>124995</v>
      </c>
      <c r="E2028">
        <v>2223.88</v>
      </c>
      <c r="F2028" s="1">
        <v>45406</v>
      </c>
      <c r="G2028" t="s">
        <v>48</v>
      </c>
      <c r="H2028" t="s">
        <v>12</v>
      </c>
    </row>
    <row r="2029" spans="1:8" x14ac:dyDescent="0.25">
      <c r="A2029" t="str">
        <f t="shared" si="39"/>
        <v>99</v>
      </c>
      <c r="B2029" t="str">
        <f>"02969"</f>
        <v>02969</v>
      </c>
      <c r="C2029" t="s">
        <v>170</v>
      </c>
      <c r="D2029">
        <v>124997</v>
      </c>
      <c r="E2029">
        <v>135</v>
      </c>
      <c r="F2029" s="1">
        <v>45406</v>
      </c>
      <c r="G2029" t="s">
        <v>48</v>
      </c>
      <c r="H2029" t="s">
        <v>12</v>
      </c>
    </row>
    <row r="2030" spans="1:8" x14ac:dyDescent="0.25">
      <c r="A2030" t="str">
        <f t="shared" si="39"/>
        <v>99</v>
      </c>
      <c r="B2030" t="str">
        <f>"05508"</f>
        <v>05508</v>
      </c>
      <c r="C2030" t="s">
        <v>507</v>
      </c>
      <c r="D2030">
        <v>124998</v>
      </c>
      <c r="E2030">
        <v>148.19999999999999</v>
      </c>
      <c r="F2030" s="1">
        <v>45406</v>
      </c>
      <c r="G2030" t="s">
        <v>48</v>
      </c>
      <c r="H2030" t="s">
        <v>12</v>
      </c>
    </row>
    <row r="2031" spans="1:8" x14ac:dyDescent="0.25">
      <c r="A2031" t="str">
        <f t="shared" si="39"/>
        <v>99</v>
      </c>
      <c r="B2031" t="str">
        <f>"01415"</f>
        <v>01415</v>
      </c>
      <c r="C2031" t="s">
        <v>81</v>
      </c>
      <c r="D2031">
        <v>124999</v>
      </c>
      <c r="E2031">
        <v>1430.74</v>
      </c>
      <c r="F2031" s="1">
        <v>45406</v>
      </c>
      <c r="G2031" t="s">
        <v>48</v>
      </c>
      <c r="H2031" t="s">
        <v>12</v>
      </c>
    </row>
    <row r="2032" spans="1:8" x14ac:dyDescent="0.25">
      <c r="A2032" t="str">
        <f t="shared" si="39"/>
        <v>99</v>
      </c>
      <c r="B2032" t="str">
        <f>"00565"</f>
        <v>00565</v>
      </c>
      <c r="C2032" t="s">
        <v>82</v>
      </c>
      <c r="D2032">
        <v>125000</v>
      </c>
      <c r="E2032">
        <v>1577.18</v>
      </c>
      <c r="F2032" s="1">
        <v>45406</v>
      </c>
      <c r="G2032" t="s">
        <v>48</v>
      </c>
      <c r="H2032" t="s">
        <v>12</v>
      </c>
    </row>
    <row r="2033" spans="1:8" x14ac:dyDescent="0.25">
      <c r="A2033" t="str">
        <f t="shared" si="39"/>
        <v>99</v>
      </c>
      <c r="B2033" t="str">
        <f>"05274"</f>
        <v>05274</v>
      </c>
      <c r="C2033" t="s">
        <v>272</v>
      </c>
      <c r="D2033">
        <v>125005</v>
      </c>
      <c r="E2033">
        <v>105</v>
      </c>
      <c r="F2033" s="1">
        <v>45406</v>
      </c>
      <c r="G2033" t="s">
        <v>48</v>
      </c>
      <c r="H2033" t="s">
        <v>12</v>
      </c>
    </row>
    <row r="2034" spans="1:8" x14ac:dyDescent="0.25">
      <c r="A2034" t="str">
        <f t="shared" si="39"/>
        <v>99</v>
      </c>
      <c r="B2034" t="str">
        <f>"04331"</f>
        <v>04331</v>
      </c>
      <c r="C2034" t="s">
        <v>86</v>
      </c>
      <c r="D2034">
        <v>125006</v>
      </c>
      <c r="E2034">
        <v>4312.7</v>
      </c>
      <c r="F2034" s="1">
        <v>45406</v>
      </c>
      <c r="G2034" t="s">
        <v>48</v>
      </c>
      <c r="H2034" t="s">
        <v>12</v>
      </c>
    </row>
    <row r="2035" spans="1:8" x14ac:dyDescent="0.25">
      <c r="A2035" t="str">
        <f t="shared" si="39"/>
        <v>99</v>
      </c>
      <c r="B2035" t="str">
        <f>"04331"</f>
        <v>04331</v>
      </c>
      <c r="C2035" t="s">
        <v>86</v>
      </c>
      <c r="D2035">
        <v>125007</v>
      </c>
      <c r="E2035">
        <v>58000</v>
      </c>
      <c r="F2035" s="1">
        <v>45406</v>
      </c>
      <c r="G2035" t="s">
        <v>48</v>
      </c>
      <c r="H2035" t="s">
        <v>12</v>
      </c>
    </row>
    <row r="2036" spans="1:8" x14ac:dyDescent="0.25">
      <c r="A2036" t="str">
        <f t="shared" si="39"/>
        <v>99</v>
      </c>
      <c r="B2036" t="str">
        <f>"04331"</f>
        <v>04331</v>
      </c>
      <c r="C2036" t="s">
        <v>86</v>
      </c>
      <c r="D2036">
        <v>125008</v>
      </c>
      <c r="E2036">
        <v>19425</v>
      </c>
      <c r="F2036" s="1">
        <v>45406</v>
      </c>
      <c r="G2036" t="s">
        <v>48</v>
      </c>
      <c r="H2036" t="s">
        <v>12</v>
      </c>
    </row>
    <row r="2037" spans="1:8" x14ac:dyDescent="0.25">
      <c r="A2037" t="str">
        <f t="shared" si="39"/>
        <v>99</v>
      </c>
      <c r="B2037" t="str">
        <f>"03974"</f>
        <v>03974</v>
      </c>
      <c r="C2037" t="s">
        <v>176</v>
      </c>
      <c r="D2037">
        <v>125009</v>
      </c>
      <c r="E2037">
        <v>2769.08</v>
      </c>
      <c r="F2037" s="1">
        <v>45406</v>
      </c>
      <c r="G2037" t="s">
        <v>48</v>
      </c>
      <c r="H2037" t="s">
        <v>12</v>
      </c>
    </row>
    <row r="2038" spans="1:8" x14ac:dyDescent="0.25">
      <c r="A2038" t="str">
        <f t="shared" si="39"/>
        <v>99</v>
      </c>
      <c r="B2038" t="str">
        <f>"05172"</f>
        <v>05172</v>
      </c>
      <c r="C2038" t="s">
        <v>89</v>
      </c>
      <c r="D2038">
        <v>125010</v>
      </c>
      <c r="E2038">
        <v>361.91</v>
      </c>
      <c r="F2038" s="1">
        <v>45406</v>
      </c>
      <c r="G2038" t="s">
        <v>48</v>
      </c>
      <c r="H2038" t="s">
        <v>12</v>
      </c>
    </row>
    <row r="2039" spans="1:8" x14ac:dyDescent="0.25">
      <c r="A2039" t="str">
        <f t="shared" si="39"/>
        <v>99</v>
      </c>
      <c r="B2039" t="str">
        <f>"05506"</f>
        <v>05506</v>
      </c>
      <c r="C2039" t="s">
        <v>524</v>
      </c>
      <c r="D2039">
        <v>125011</v>
      </c>
      <c r="E2039">
        <v>250</v>
      </c>
      <c r="F2039" s="1">
        <v>45406</v>
      </c>
      <c r="G2039" t="s">
        <v>48</v>
      </c>
      <c r="H2039" t="s">
        <v>12</v>
      </c>
    </row>
    <row r="2040" spans="1:8" x14ac:dyDescent="0.25">
      <c r="A2040" t="str">
        <f t="shared" si="39"/>
        <v>99</v>
      </c>
      <c r="B2040" t="str">
        <f>"05298"</f>
        <v>05298</v>
      </c>
      <c r="C2040" t="s">
        <v>218</v>
      </c>
      <c r="D2040">
        <v>125012</v>
      </c>
      <c r="E2040">
        <v>7360.32</v>
      </c>
      <c r="F2040" s="1">
        <v>45406</v>
      </c>
      <c r="G2040" t="s">
        <v>48</v>
      </c>
      <c r="H2040" t="s">
        <v>12</v>
      </c>
    </row>
    <row r="2041" spans="1:8" x14ac:dyDescent="0.25">
      <c r="A2041" t="str">
        <f t="shared" si="39"/>
        <v>99</v>
      </c>
      <c r="B2041" t="str">
        <f>"04262"</f>
        <v>04262</v>
      </c>
      <c r="C2041" t="s">
        <v>313</v>
      </c>
      <c r="D2041">
        <v>125013</v>
      </c>
      <c r="E2041">
        <v>620</v>
      </c>
      <c r="F2041" s="1">
        <v>45406</v>
      </c>
      <c r="G2041" t="s">
        <v>48</v>
      </c>
      <c r="H2041" t="s">
        <v>12</v>
      </c>
    </row>
    <row r="2042" spans="1:8" x14ac:dyDescent="0.25">
      <c r="A2042" t="str">
        <f t="shared" si="39"/>
        <v>99</v>
      </c>
      <c r="B2042" t="str">
        <f>"04245"</f>
        <v>04245</v>
      </c>
      <c r="C2042" t="s">
        <v>178</v>
      </c>
      <c r="D2042">
        <v>125014</v>
      </c>
      <c r="E2042">
        <v>900</v>
      </c>
      <c r="F2042" s="1">
        <v>45406</v>
      </c>
      <c r="G2042" t="s">
        <v>48</v>
      </c>
      <c r="H2042" t="s">
        <v>12</v>
      </c>
    </row>
    <row r="2043" spans="1:8" x14ac:dyDescent="0.25">
      <c r="A2043" t="str">
        <f t="shared" si="39"/>
        <v>99</v>
      </c>
      <c r="B2043" t="str">
        <f>"04481"</f>
        <v>04481</v>
      </c>
      <c r="C2043" t="s">
        <v>525</v>
      </c>
      <c r="D2043">
        <v>125015</v>
      </c>
      <c r="E2043">
        <v>257.22000000000003</v>
      </c>
      <c r="F2043" s="1">
        <v>45406</v>
      </c>
      <c r="G2043" t="s">
        <v>48</v>
      </c>
      <c r="H2043" t="s">
        <v>12</v>
      </c>
    </row>
    <row r="2044" spans="1:8" x14ac:dyDescent="0.25">
      <c r="A2044" t="str">
        <f t="shared" si="39"/>
        <v>99</v>
      </c>
      <c r="B2044" t="str">
        <f>"04944"</f>
        <v>04944</v>
      </c>
      <c r="C2044" t="s">
        <v>455</v>
      </c>
      <c r="D2044">
        <v>125016</v>
      </c>
      <c r="E2044">
        <v>139.36000000000001</v>
      </c>
      <c r="F2044" s="1">
        <v>45406</v>
      </c>
      <c r="G2044" t="s">
        <v>48</v>
      </c>
      <c r="H2044" t="s">
        <v>12</v>
      </c>
    </row>
    <row r="2045" spans="1:8" x14ac:dyDescent="0.25">
      <c r="A2045" t="str">
        <f t="shared" si="39"/>
        <v>99</v>
      </c>
      <c r="B2045" t="str">
        <f>"04752"</f>
        <v>04752</v>
      </c>
      <c r="C2045" t="s">
        <v>299</v>
      </c>
      <c r="D2045">
        <v>125017</v>
      </c>
      <c r="E2045">
        <v>155</v>
      </c>
      <c r="F2045" s="1">
        <v>45406</v>
      </c>
      <c r="G2045" t="s">
        <v>48</v>
      </c>
      <c r="H2045" t="s">
        <v>12</v>
      </c>
    </row>
    <row r="2046" spans="1:8" x14ac:dyDescent="0.25">
      <c r="A2046" t="str">
        <f t="shared" si="39"/>
        <v>99</v>
      </c>
      <c r="B2046" t="str">
        <f>"04875"</f>
        <v>04875</v>
      </c>
      <c r="C2046" t="s">
        <v>491</v>
      </c>
      <c r="D2046">
        <v>125018</v>
      </c>
      <c r="E2046">
        <v>260.47000000000003</v>
      </c>
      <c r="F2046" s="1">
        <v>45406</v>
      </c>
      <c r="G2046" t="s">
        <v>48</v>
      </c>
      <c r="H2046" t="s">
        <v>12</v>
      </c>
    </row>
    <row r="2047" spans="1:8" x14ac:dyDescent="0.25">
      <c r="A2047" t="str">
        <f t="shared" si="39"/>
        <v>99</v>
      </c>
      <c r="B2047" t="str">
        <f>"00818"</f>
        <v>00818</v>
      </c>
      <c r="C2047" t="s">
        <v>138</v>
      </c>
      <c r="D2047">
        <v>125019</v>
      </c>
      <c r="E2047">
        <v>280.95999999999998</v>
      </c>
      <c r="F2047" s="1">
        <v>45406</v>
      </c>
      <c r="G2047" t="s">
        <v>30</v>
      </c>
      <c r="H2047" t="s">
        <v>31</v>
      </c>
    </row>
    <row r="2048" spans="1:8" x14ac:dyDescent="0.25">
      <c r="A2048" t="str">
        <f t="shared" si="39"/>
        <v>99</v>
      </c>
      <c r="B2048" t="str">
        <f>"00818"</f>
        <v>00818</v>
      </c>
      <c r="C2048" t="s">
        <v>138</v>
      </c>
      <c r="D2048">
        <v>125019</v>
      </c>
      <c r="E2048">
        <v>280.95999999999998</v>
      </c>
      <c r="F2048" s="1">
        <v>45406</v>
      </c>
      <c r="G2048" t="s">
        <v>30</v>
      </c>
    </row>
    <row r="2049" spans="1:8" x14ac:dyDescent="0.25">
      <c r="A2049" t="str">
        <f t="shared" si="39"/>
        <v>99</v>
      </c>
      <c r="B2049" t="str">
        <f>"00246"</f>
        <v>00246</v>
      </c>
      <c r="C2049" t="s">
        <v>102</v>
      </c>
      <c r="D2049">
        <v>125020</v>
      </c>
      <c r="E2049">
        <v>46.92</v>
      </c>
      <c r="F2049" s="1">
        <v>45406</v>
      </c>
      <c r="G2049" t="s">
        <v>48</v>
      </c>
      <c r="H2049" t="s">
        <v>12</v>
      </c>
    </row>
    <row r="2050" spans="1:8" x14ac:dyDescent="0.25">
      <c r="A2050" t="str">
        <f t="shared" ref="A2050:A2113" si="40">"99"</f>
        <v>99</v>
      </c>
      <c r="B2050" t="str">
        <f>"03717"</f>
        <v>03717</v>
      </c>
      <c r="C2050" t="s">
        <v>184</v>
      </c>
      <c r="D2050">
        <v>125021</v>
      </c>
      <c r="E2050">
        <v>546</v>
      </c>
      <c r="F2050" s="1">
        <v>45406</v>
      </c>
      <c r="G2050" t="s">
        <v>48</v>
      </c>
      <c r="H2050" t="s">
        <v>12</v>
      </c>
    </row>
    <row r="2051" spans="1:8" x14ac:dyDescent="0.25">
      <c r="A2051" t="str">
        <f t="shared" si="40"/>
        <v>99</v>
      </c>
      <c r="B2051" t="str">
        <f>"04316"</f>
        <v>04316</v>
      </c>
      <c r="C2051" t="s">
        <v>105</v>
      </c>
      <c r="D2051">
        <v>125022</v>
      </c>
      <c r="E2051">
        <v>437.72</v>
      </c>
      <c r="F2051" s="1">
        <v>45406</v>
      </c>
      <c r="G2051" t="s">
        <v>48</v>
      </c>
      <c r="H2051" t="s">
        <v>12</v>
      </c>
    </row>
    <row r="2052" spans="1:8" x14ac:dyDescent="0.25">
      <c r="A2052" t="str">
        <f t="shared" si="40"/>
        <v>99</v>
      </c>
      <c r="B2052" t="str">
        <f>"04473"</f>
        <v>04473</v>
      </c>
      <c r="C2052" t="s">
        <v>107</v>
      </c>
      <c r="D2052">
        <v>125023</v>
      </c>
      <c r="E2052">
        <v>291.5</v>
      </c>
      <c r="F2052" s="1">
        <v>45406</v>
      </c>
      <c r="G2052" t="s">
        <v>48</v>
      </c>
      <c r="H2052" t="s">
        <v>12</v>
      </c>
    </row>
    <row r="2053" spans="1:8" x14ac:dyDescent="0.25">
      <c r="A2053" t="str">
        <f t="shared" si="40"/>
        <v>99</v>
      </c>
      <c r="B2053" t="str">
        <f>"00947"</f>
        <v>00947</v>
      </c>
      <c r="C2053" t="s">
        <v>526</v>
      </c>
      <c r="D2053">
        <v>125024</v>
      </c>
      <c r="E2053">
        <v>21</v>
      </c>
      <c r="F2053" s="1">
        <v>45406</v>
      </c>
      <c r="G2053" t="s">
        <v>30</v>
      </c>
      <c r="H2053" t="s">
        <v>12</v>
      </c>
    </row>
    <row r="2054" spans="1:8" x14ac:dyDescent="0.25">
      <c r="A2054" t="str">
        <f t="shared" si="40"/>
        <v>99</v>
      </c>
      <c r="B2054" t="str">
        <f>"00947"</f>
        <v>00947</v>
      </c>
      <c r="C2054" t="s">
        <v>526</v>
      </c>
      <c r="D2054">
        <v>125024</v>
      </c>
      <c r="E2054">
        <v>21</v>
      </c>
      <c r="F2054" s="1">
        <v>45461</v>
      </c>
      <c r="G2054" t="s">
        <v>30</v>
      </c>
    </row>
    <row r="2055" spans="1:8" x14ac:dyDescent="0.25">
      <c r="A2055" t="str">
        <f t="shared" si="40"/>
        <v>99</v>
      </c>
      <c r="B2055" t="str">
        <f>"00959"</f>
        <v>00959</v>
      </c>
      <c r="C2055" t="s">
        <v>301</v>
      </c>
      <c r="D2055">
        <v>125025</v>
      </c>
      <c r="E2055">
        <v>430.93</v>
      </c>
      <c r="F2055" s="1">
        <v>45406</v>
      </c>
      <c r="G2055" t="s">
        <v>48</v>
      </c>
      <c r="H2055" t="s">
        <v>12</v>
      </c>
    </row>
    <row r="2056" spans="1:8" x14ac:dyDescent="0.25">
      <c r="A2056" t="str">
        <f t="shared" si="40"/>
        <v>99</v>
      </c>
      <c r="B2056" t="str">
        <f>"02511"</f>
        <v>02511</v>
      </c>
      <c r="C2056" t="s">
        <v>282</v>
      </c>
      <c r="D2056">
        <v>125026</v>
      </c>
      <c r="E2056">
        <v>559.30999999999995</v>
      </c>
      <c r="F2056" s="1">
        <v>45406</v>
      </c>
      <c r="G2056" t="s">
        <v>48</v>
      </c>
      <c r="H2056" t="s">
        <v>12</v>
      </c>
    </row>
    <row r="2057" spans="1:8" x14ac:dyDescent="0.25">
      <c r="A2057" t="str">
        <f t="shared" si="40"/>
        <v>99</v>
      </c>
      <c r="B2057" t="str">
        <f>"05325"</f>
        <v>05325</v>
      </c>
      <c r="C2057" t="s">
        <v>172</v>
      </c>
      <c r="D2057">
        <v>125027</v>
      </c>
      <c r="E2057">
        <v>195.95</v>
      </c>
      <c r="F2057" s="1">
        <v>45406</v>
      </c>
      <c r="G2057" t="s">
        <v>48</v>
      </c>
      <c r="H2057" t="s">
        <v>12</v>
      </c>
    </row>
    <row r="2058" spans="1:8" x14ac:dyDescent="0.25">
      <c r="A2058" t="str">
        <f t="shared" si="40"/>
        <v>99</v>
      </c>
      <c r="B2058" t="str">
        <f>"01629"</f>
        <v>01629</v>
      </c>
      <c r="C2058" t="s">
        <v>189</v>
      </c>
      <c r="D2058">
        <v>125028</v>
      </c>
      <c r="E2058">
        <v>480.76</v>
      </c>
      <c r="F2058" s="1">
        <v>45406</v>
      </c>
      <c r="G2058" t="s">
        <v>48</v>
      </c>
      <c r="H2058" t="s">
        <v>12</v>
      </c>
    </row>
    <row r="2059" spans="1:8" x14ac:dyDescent="0.25">
      <c r="A2059" t="str">
        <f t="shared" si="40"/>
        <v>99</v>
      </c>
      <c r="B2059" t="str">
        <f>"05304"</f>
        <v>05304</v>
      </c>
      <c r="C2059" t="s">
        <v>527</v>
      </c>
      <c r="D2059">
        <v>125029</v>
      </c>
      <c r="E2059">
        <v>416.8</v>
      </c>
      <c r="F2059" s="1">
        <v>45406</v>
      </c>
      <c r="G2059" t="s">
        <v>48</v>
      </c>
      <c r="H2059" t="s">
        <v>12</v>
      </c>
    </row>
    <row r="2060" spans="1:8" x14ac:dyDescent="0.25">
      <c r="A2060" t="str">
        <f t="shared" si="40"/>
        <v>99</v>
      </c>
      <c r="B2060" t="str">
        <f>"01049"</f>
        <v>01049</v>
      </c>
      <c r="C2060" t="s">
        <v>190</v>
      </c>
      <c r="D2060">
        <v>125030</v>
      </c>
      <c r="E2060">
        <v>520</v>
      </c>
      <c r="F2060" s="1">
        <v>45406</v>
      </c>
      <c r="G2060" t="s">
        <v>48</v>
      </c>
      <c r="H2060" t="s">
        <v>12</v>
      </c>
    </row>
    <row r="2061" spans="1:8" x14ac:dyDescent="0.25">
      <c r="A2061" t="str">
        <f t="shared" si="40"/>
        <v>99</v>
      </c>
      <c r="B2061" t="str">
        <f>"00336"</f>
        <v>00336</v>
      </c>
      <c r="C2061" t="s">
        <v>116</v>
      </c>
      <c r="D2061">
        <v>125031</v>
      </c>
      <c r="E2061">
        <v>112</v>
      </c>
      <c r="F2061" s="1">
        <v>45406</v>
      </c>
      <c r="G2061" t="s">
        <v>48</v>
      </c>
      <c r="H2061" t="s">
        <v>12</v>
      </c>
    </row>
    <row r="2062" spans="1:8" x14ac:dyDescent="0.25">
      <c r="A2062" t="str">
        <f t="shared" si="40"/>
        <v>99</v>
      </c>
      <c r="B2062" t="str">
        <f>"01055"</f>
        <v>01055</v>
      </c>
      <c r="C2062" t="s">
        <v>528</v>
      </c>
      <c r="D2062">
        <v>125032</v>
      </c>
      <c r="E2062">
        <v>590.6</v>
      </c>
      <c r="F2062" s="1">
        <v>45406</v>
      </c>
      <c r="G2062" t="s">
        <v>48</v>
      </c>
      <c r="H2062" t="s">
        <v>12</v>
      </c>
    </row>
    <row r="2063" spans="1:8" x14ac:dyDescent="0.25">
      <c r="A2063" t="str">
        <f t="shared" si="40"/>
        <v>99</v>
      </c>
      <c r="B2063" t="str">
        <f>"05512"</f>
        <v>05512</v>
      </c>
      <c r="C2063" t="s">
        <v>529</v>
      </c>
      <c r="D2063">
        <v>125033</v>
      </c>
      <c r="E2063">
        <v>3160.51</v>
      </c>
      <c r="F2063" s="1">
        <v>45406</v>
      </c>
      <c r="G2063" t="s">
        <v>48</v>
      </c>
      <c r="H2063" t="s">
        <v>12</v>
      </c>
    </row>
    <row r="2064" spans="1:8" x14ac:dyDescent="0.25">
      <c r="A2064" t="str">
        <f t="shared" si="40"/>
        <v>99</v>
      </c>
      <c r="B2064" t="str">
        <f>"05123"</f>
        <v>05123</v>
      </c>
      <c r="C2064" t="s">
        <v>230</v>
      </c>
      <c r="D2064">
        <v>125034</v>
      </c>
      <c r="E2064">
        <v>636</v>
      </c>
      <c r="F2064" s="1">
        <v>45406</v>
      </c>
      <c r="G2064" t="s">
        <v>48</v>
      </c>
      <c r="H2064" t="s">
        <v>12</v>
      </c>
    </row>
    <row r="2065" spans="1:8" x14ac:dyDescent="0.25">
      <c r="A2065" t="str">
        <f t="shared" si="40"/>
        <v>99</v>
      </c>
      <c r="B2065" t="str">
        <f>"05502"</f>
        <v>05502</v>
      </c>
      <c r="C2065" t="s">
        <v>530</v>
      </c>
      <c r="D2065">
        <v>125035</v>
      </c>
      <c r="E2065">
        <v>225</v>
      </c>
      <c r="F2065" s="1">
        <v>45406</v>
      </c>
      <c r="G2065" t="s">
        <v>48</v>
      </c>
      <c r="H2065" t="s">
        <v>12</v>
      </c>
    </row>
    <row r="2066" spans="1:8" x14ac:dyDescent="0.25">
      <c r="A2066" t="str">
        <f t="shared" si="40"/>
        <v>99</v>
      </c>
      <c r="B2066" t="str">
        <f>"04582"</f>
        <v>04582</v>
      </c>
      <c r="C2066" t="s">
        <v>194</v>
      </c>
      <c r="D2066">
        <v>125036</v>
      </c>
      <c r="E2066">
        <v>56.14</v>
      </c>
      <c r="F2066" s="1">
        <v>45406</v>
      </c>
      <c r="G2066" t="s">
        <v>48</v>
      </c>
      <c r="H2066" t="s">
        <v>12</v>
      </c>
    </row>
    <row r="2067" spans="1:8" x14ac:dyDescent="0.25">
      <c r="A2067" t="str">
        <f t="shared" si="40"/>
        <v>99</v>
      </c>
      <c r="B2067" t="str">
        <f>"04016"</f>
        <v>04016</v>
      </c>
      <c r="C2067" t="s">
        <v>197</v>
      </c>
      <c r="D2067">
        <v>125037</v>
      </c>
      <c r="E2067">
        <v>1722.58</v>
      </c>
      <c r="F2067" s="1">
        <v>45406</v>
      </c>
      <c r="G2067" t="s">
        <v>48</v>
      </c>
      <c r="H2067" t="s">
        <v>12</v>
      </c>
    </row>
    <row r="2068" spans="1:8" x14ac:dyDescent="0.25">
      <c r="A2068" t="str">
        <f t="shared" si="40"/>
        <v>99</v>
      </c>
      <c r="B2068" t="str">
        <f>"03868"</f>
        <v>03868</v>
      </c>
      <c r="C2068" t="s">
        <v>287</v>
      </c>
      <c r="D2068">
        <v>125038</v>
      </c>
      <c r="E2068">
        <v>657.9</v>
      </c>
      <c r="F2068" s="1">
        <v>45406</v>
      </c>
      <c r="G2068" t="s">
        <v>48</v>
      </c>
      <c r="H2068" t="s">
        <v>12</v>
      </c>
    </row>
    <row r="2069" spans="1:8" x14ac:dyDescent="0.25">
      <c r="A2069" t="str">
        <f t="shared" si="40"/>
        <v>99</v>
      </c>
      <c r="B2069" t="str">
        <f>"05232"</f>
        <v>05232</v>
      </c>
      <c r="C2069" t="s">
        <v>259</v>
      </c>
      <c r="D2069">
        <v>125039</v>
      </c>
      <c r="E2069">
        <v>402.26</v>
      </c>
      <c r="F2069" s="1">
        <v>45406</v>
      </c>
      <c r="G2069" t="s">
        <v>48</v>
      </c>
      <c r="H2069" t="s">
        <v>12</v>
      </c>
    </row>
    <row r="2070" spans="1:8" x14ac:dyDescent="0.25">
      <c r="A2070" t="str">
        <f t="shared" si="40"/>
        <v>99</v>
      </c>
      <c r="B2070" t="str">
        <f>"1"</f>
        <v>1</v>
      </c>
      <c r="C2070" t="s">
        <v>531</v>
      </c>
      <c r="D2070">
        <v>125040</v>
      </c>
      <c r="E2070">
        <v>15000</v>
      </c>
      <c r="F2070" s="1">
        <v>45406</v>
      </c>
      <c r="G2070" t="s">
        <v>48</v>
      </c>
      <c r="H2070" t="s">
        <v>12</v>
      </c>
    </row>
    <row r="2071" spans="1:8" x14ac:dyDescent="0.25">
      <c r="A2071" t="str">
        <f t="shared" si="40"/>
        <v>99</v>
      </c>
      <c r="B2071" t="str">
        <f>"03195"</f>
        <v>03195</v>
      </c>
      <c r="C2071" t="s">
        <v>200</v>
      </c>
      <c r="D2071">
        <v>125041</v>
      </c>
      <c r="E2071">
        <v>16768.95</v>
      </c>
      <c r="F2071" s="1">
        <v>45406</v>
      </c>
      <c r="G2071" t="s">
        <v>48</v>
      </c>
      <c r="H2071" t="s">
        <v>12</v>
      </c>
    </row>
    <row r="2072" spans="1:8" x14ac:dyDescent="0.25">
      <c r="A2072" t="str">
        <f t="shared" si="40"/>
        <v>99</v>
      </c>
      <c r="B2072" t="str">
        <f>"04127"</f>
        <v>04127</v>
      </c>
      <c r="C2072" t="s">
        <v>485</v>
      </c>
      <c r="D2072">
        <v>125042</v>
      </c>
      <c r="E2072">
        <v>8537</v>
      </c>
      <c r="F2072" s="1">
        <v>45406</v>
      </c>
      <c r="G2072" t="s">
        <v>48</v>
      </c>
      <c r="H2072" t="s">
        <v>12</v>
      </c>
    </row>
    <row r="2073" spans="1:8" x14ac:dyDescent="0.25">
      <c r="A2073" t="str">
        <f t="shared" si="40"/>
        <v>99</v>
      </c>
      <c r="B2073" t="str">
        <f>"05168"</f>
        <v>05168</v>
      </c>
      <c r="C2073" t="s">
        <v>128</v>
      </c>
      <c r="D2073">
        <v>125043</v>
      </c>
      <c r="E2073">
        <v>3000</v>
      </c>
      <c r="F2073" s="1">
        <v>45406</v>
      </c>
      <c r="G2073" t="s">
        <v>48</v>
      </c>
      <c r="H2073" t="s">
        <v>12</v>
      </c>
    </row>
    <row r="2074" spans="1:8" x14ac:dyDescent="0.25">
      <c r="A2074" t="str">
        <f t="shared" si="40"/>
        <v>99</v>
      </c>
      <c r="B2074" t="str">
        <f>"05380"</f>
        <v>05380</v>
      </c>
      <c r="C2074" t="s">
        <v>324</v>
      </c>
      <c r="D2074">
        <v>125044</v>
      </c>
      <c r="E2074">
        <v>2447.71</v>
      </c>
      <c r="F2074" s="1">
        <v>45406</v>
      </c>
      <c r="G2074" t="s">
        <v>48</v>
      </c>
      <c r="H2074" t="s">
        <v>12</v>
      </c>
    </row>
    <row r="2075" spans="1:8" x14ac:dyDescent="0.25">
      <c r="A2075" t="str">
        <f t="shared" si="40"/>
        <v>99</v>
      </c>
      <c r="B2075" t="str">
        <f>"03651"</f>
        <v>03651</v>
      </c>
      <c r="C2075" t="s">
        <v>265</v>
      </c>
      <c r="D2075">
        <v>125045</v>
      </c>
      <c r="E2075">
        <v>1015.32</v>
      </c>
      <c r="F2075" s="1">
        <v>45406</v>
      </c>
      <c r="G2075" t="s">
        <v>48</v>
      </c>
      <c r="H2075" t="s">
        <v>12</v>
      </c>
    </row>
    <row r="2076" spans="1:8" x14ac:dyDescent="0.25">
      <c r="A2076" t="str">
        <f t="shared" si="40"/>
        <v>99</v>
      </c>
      <c r="B2076" t="str">
        <f>"05236"</f>
        <v>05236</v>
      </c>
      <c r="C2076" t="s">
        <v>445</v>
      </c>
      <c r="D2076">
        <v>125046</v>
      </c>
      <c r="E2076">
        <v>3361.96</v>
      </c>
      <c r="F2076" s="1">
        <v>45406</v>
      </c>
      <c r="G2076" t="s">
        <v>30</v>
      </c>
      <c r="H2076" t="s">
        <v>31</v>
      </c>
    </row>
    <row r="2077" spans="1:8" x14ac:dyDescent="0.25">
      <c r="A2077" t="str">
        <f t="shared" si="40"/>
        <v>99</v>
      </c>
      <c r="B2077" t="str">
        <f>"05236"</f>
        <v>05236</v>
      </c>
      <c r="C2077" t="s">
        <v>445</v>
      </c>
      <c r="D2077">
        <v>125046</v>
      </c>
      <c r="E2077">
        <v>3361.96</v>
      </c>
      <c r="F2077" s="1">
        <v>45406</v>
      </c>
      <c r="G2077" t="s">
        <v>30</v>
      </c>
    </row>
    <row r="2078" spans="1:8" x14ac:dyDescent="0.25">
      <c r="A2078" t="str">
        <f t="shared" si="40"/>
        <v>99</v>
      </c>
      <c r="B2078" t="str">
        <f>"03878"</f>
        <v>03878</v>
      </c>
      <c r="C2078" t="s">
        <v>206</v>
      </c>
      <c r="D2078">
        <v>125047</v>
      </c>
      <c r="E2078">
        <v>1332.23</v>
      </c>
      <c r="F2078" s="1">
        <v>45406</v>
      </c>
      <c r="G2078" t="s">
        <v>48</v>
      </c>
      <c r="H2078" t="s">
        <v>12</v>
      </c>
    </row>
    <row r="2079" spans="1:8" x14ac:dyDescent="0.25">
      <c r="A2079" t="str">
        <f t="shared" si="40"/>
        <v>99</v>
      </c>
      <c r="B2079" t="str">
        <f>"05504"</f>
        <v>05504</v>
      </c>
      <c r="C2079" t="s">
        <v>532</v>
      </c>
      <c r="D2079">
        <v>125048</v>
      </c>
      <c r="E2079">
        <v>3843</v>
      </c>
      <c r="F2079" s="1">
        <v>45406</v>
      </c>
      <c r="G2079" t="s">
        <v>48</v>
      </c>
      <c r="H2079" t="s">
        <v>12</v>
      </c>
    </row>
    <row r="2080" spans="1:8" x14ac:dyDescent="0.25">
      <c r="A2080" t="str">
        <f t="shared" si="40"/>
        <v>99</v>
      </c>
      <c r="B2080" t="str">
        <f>"05286"</f>
        <v>05286</v>
      </c>
      <c r="C2080" t="s">
        <v>533</v>
      </c>
      <c r="D2080">
        <v>125049</v>
      </c>
      <c r="E2080">
        <v>2668.75</v>
      </c>
      <c r="F2080" s="1">
        <v>45406</v>
      </c>
      <c r="G2080" t="s">
        <v>48</v>
      </c>
      <c r="H2080" t="s">
        <v>12</v>
      </c>
    </row>
    <row r="2081" spans="1:8" x14ac:dyDescent="0.25">
      <c r="A2081" t="str">
        <f t="shared" si="40"/>
        <v>99</v>
      </c>
      <c r="B2081" t="str">
        <f>"05014"</f>
        <v>05014</v>
      </c>
      <c r="C2081" t="s">
        <v>339</v>
      </c>
      <c r="D2081">
        <v>125050</v>
      </c>
      <c r="E2081">
        <v>1094.1500000000001</v>
      </c>
      <c r="F2081" s="1">
        <v>45406</v>
      </c>
      <c r="G2081" t="s">
        <v>48</v>
      </c>
      <c r="H2081" t="s">
        <v>12</v>
      </c>
    </row>
    <row r="2082" spans="1:8" x14ac:dyDescent="0.25">
      <c r="A2082" t="str">
        <f t="shared" si="40"/>
        <v>99</v>
      </c>
      <c r="B2082" t="str">
        <f>"04331"</f>
        <v>04331</v>
      </c>
      <c r="C2082" t="s">
        <v>86</v>
      </c>
      <c r="D2082">
        <v>125051</v>
      </c>
      <c r="E2082">
        <v>5150</v>
      </c>
      <c r="F2082" s="1">
        <v>45406</v>
      </c>
      <c r="G2082" t="s">
        <v>48</v>
      </c>
      <c r="H2082" t="s">
        <v>12</v>
      </c>
    </row>
    <row r="2083" spans="1:8" x14ac:dyDescent="0.25">
      <c r="A2083" t="str">
        <f t="shared" si="40"/>
        <v>99</v>
      </c>
      <c r="B2083" t="str">
        <f>"04331"</f>
        <v>04331</v>
      </c>
      <c r="C2083" t="s">
        <v>86</v>
      </c>
      <c r="D2083">
        <v>125052</v>
      </c>
      <c r="E2083">
        <v>23200</v>
      </c>
      <c r="F2083" s="1">
        <v>45406</v>
      </c>
      <c r="G2083" t="s">
        <v>48</v>
      </c>
      <c r="H2083" t="s">
        <v>12</v>
      </c>
    </row>
    <row r="2084" spans="1:8" x14ac:dyDescent="0.25">
      <c r="A2084" t="str">
        <f t="shared" si="40"/>
        <v>99</v>
      </c>
      <c r="B2084" t="str">
        <f>"04331"</f>
        <v>04331</v>
      </c>
      <c r="C2084" t="s">
        <v>86</v>
      </c>
      <c r="D2084">
        <v>125053</v>
      </c>
      <c r="E2084">
        <v>3750</v>
      </c>
      <c r="F2084" s="1">
        <v>45406</v>
      </c>
      <c r="G2084" t="s">
        <v>48</v>
      </c>
      <c r="H2084" t="s">
        <v>12</v>
      </c>
    </row>
    <row r="2085" spans="1:8" x14ac:dyDescent="0.25">
      <c r="A2085" t="str">
        <f t="shared" si="40"/>
        <v>99</v>
      </c>
      <c r="B2085" t="str">
        <f>"04838"</f>
        <v>04838</v>
      </c>
      <c r="C2085" t="s">
        <v>215</v>
      </c>
      <c r="D2085">
        <v>125054</v>
      </c>
      <c r="E2085">
        <v>2500</v>
      </c>
      <c r="F2085" s="1">
        <v>45406</v>
      </c>
      <c r="G2085" t="s">
        <v>48</v>
      </c>
      <c r="H2085" t="s">
        <v>12</v>
      </c>
    </row>
    <row r="2086" spans="1:8" x14ac:dyDescent="0.25">
      <c r="A2086" t="str">
        <f t="shared" si="40"/>
        <v>99</v>
      </c>
      <c r="B2086" t="str">
        <f>"03329"</f>
        <v>03329</v>
      </c>
      <c r="C2086" t="s">
        <v>216</v>
      </c>
      <c r="D2086">
        <v>125055</v>
      </c>
      <c r="E2086">
        <v>19125</v>
      </c>
      <c r="F2086" s="1">
        <v>45406</v>
      </c>
      <c r="G2086" t="s">
        <v>48</v>
      </c>
      <c r="H2086" t="s">
        <v>12</v>
      </c>
    </row>
    <row r="2087" spans="1:8" x14ac:dyDescent="0.25">
      <c r="A2087" t="str">
        <f t="shared" si="40"/>
        <v>99</v>
      </c>
      <c r="B2087" t="str">
        <f>"04123"</f>
        <v>04123</v>
      </c>
      <c r="C2087" t="s">
        <v>217</v>
      </c>
      <c r="D2087">
        <v>125056</v>
      </c>
      <c r="E2087">
        <v>4830</v>
      </c>
      <c r="F2087" s="1">
        <v>45406</v>
      </c>
      <c r="G2087" t="s">
        <v>48</v>
      </c>
      <c r="H2087" t="s">
        <v>12</v>
      </c>
    </row>
    <row r="2088" spans="1:8" x14ac:dyDescent="0.25">
      <c r="A2088" t="str">
        <f t="shared" si="40"/>
        <v>99</v>
      </c>
      <c r="B2088" t="str">
        <f>"05378"</f>
        <v>05378</v>
      </c>
      <c r="C2088" t="s">
        <v>351</v>
      </c>
      <c r="D2088">
        <v>125057</v>
      </c>
      <c r="E2088">
        <v>24357.79</v>
      </c>
      <c r="F2088" s="1">
        <v>45406</v>
      </c>
      <c r="G2088" t="s">
        <v>48</v>
      </c>
      <c r="H2088" t="s">
        <v>12</v>
      </c>
    </row>
    <row r="2089" spans="1:8" x14ac:dyDescent="0.25">
      <c r="A2089" t="str">
        <f t="shared" si="40"/>
        <v>99</v>
      </c>
      <c r="B2089" t="str">
        <f>"04816"</f>
        <v>04816</v>
      </c>
      <c r="C2089" t="s">
        <v>134</v>
      </c>
      <c r="D2089">
        <v>125058</v>
      </c>
      <c r="E2089">
        <v>34036.33</v>
      </c>
      <c r="F2089" s="1">
        <v>45406</v>
      </c>
      <c r="G2089" t="s">
        <v>48</v>
      </c>
      <c r="H2089" t="s">
        <v>12</v>
      </c>
    </row>
    <row r="2090" spans="1:8" x14ac:dyDescent="0.25">
      <c r="A2090" t="str">
        <f t="shared" si="40"/>
        <v>99</v>
      </c>
      <c r="B2090" t="str">
        <f>"03715"</f>
        <v>03715</v>
      </c>
      <c r="C2090" t="s">
        <v>481</v>
      </c>
      <c r="D2090">
        <v>125059</v>
      </c>
      <c r="E2090">
        <v>3781</v>
      </c>
      <c r="F2090" s="1">
        <v>45406</v>
      </c>
      <c r="G2090" t="s">
        <v>48</v>
      </c>
      <c r="H2090" t="s">
        <v>12</v>
      </c>
    </row>
    <row r="2091" spans="1:8" x14ac:dyDescent="0.25">
      <c r="A2091" t="str">
        <f t="shared" si="40"/>
        <v>99</v>
      </c>
      <c r="B2091" t="str">
        <f>"04598"</f>
        <v>04598</v>
      </c>
      <c r="C2091" t="s">
        <v>352</v>
      </c>
      <c r="D2091">
        <v>125060</v>
      </c>
      <c r="E2091">
        <v>5340.5</v>
      </c>
      <c r="F2091" s="1">
        <v>45406</v>
      </c>
      <c r="G2091" t="s">
        <v>48</v>
      </c>
      <c r="H2091" t="s">
        <v>12</v>
      </c>
    </row>
    <row r="2092" spans="1:8" x14ac:dyDescent="0.25">
      <c r="A2092" t="str">
        <f t="shared" si="40"/>
        <v>99</v>
      </c>
      <c r="B2092" t="str">
        <f>"00883"</f>
        <v>00883</v>
      </c>
      <c r="C2092" t="s">
        <v>534</v>
      </c>
      <c r="D2092">
        <v>125061</v>
      </c>
      <c r="E2092">
        <v>14279.92</v>
      </c>
      <c r="F2092" s="1">
        <v>45406</v>
      </c>
      <c r="G2092" t="s">
        <v>48</v>
      </c>
      <c r="H2092" t="s">
        <v>12</v>
      </c>
    </row>
    <row r="2093" spans="1:8" x14ac:dyDescent="0.25">
      <c r="A2093" t="str">
        <f t="shared" si="40"/>
        <v>99</v>
      </c>
      <c r="B2093" t="str">
        <f>"00916"</f>
        <v>00916</v>
      </c>
      <c r="C2093" t="s">
        <v>142</v>
      </c>
      <c r="D2093">
        <v>125062</v>
      </c>
      <c r="E2093">
        <v>2246.1</v>
      </c>
      <c r="F2093" s="1">
        <v>45406</v>
      </c>
      <c r="G2093" t="s">
        <v>48</v>
      </c>
      <c r="H2093" t="s">
        <v>12</v>
      </c>
    </row>
    <row r="2094" spans="1:8" x14ac:dyDescent="0.25">
      <c r="A2094" t="str">
        <f t="shared" si="40"/>
        <v>99</v>
      </c>
      <c r="B2094" t="str">
        <f>"03687"</f>
        <v>03687</v>
      </c>
      <c r="C2094" t="s">
        <v>227</v>
      </c>
      <c r="D2094">
        <v>125063</v>
      </c>
      <c r="E2094">
        <v>6977.4</v>
      </c>
      <c r="F2094" s="1">
        <v>45406</v>
      </c>
      <c r="G2094" t="s">
        <v>48</v>
      </c>
      <c r="H2094" t="s">
        <v>12</v>
      </c>
    </row>
    <row r="2095" spans="1:8" x14ac:dyDescent="0.25">
      <c r="A2095" t="str">
        <f t="shared" si="40"/>
        <v>99</v>
      </c>
      <c r="B2095" t="str">
        <f>"04975"</f>
        <v>04975</v>
      </c>
      <c r="C2095" t="s">
        <v>316</v>
      </c>
      <c r="D2095">
        <v>125064</v>
      </c>
      <c r="E2095">
        <v>3550</v>
      </c>
      <c r="F2095" s="1">
        <v>45406</v>
      </c>
      <c r="G2095" t="s">
        <v>48</v>
      </c>
      <c r="H2095" t="s">
        <v>12</v>
      </c>
    </row>
    <row r="2096" spans="1:8" x14ac:dyDescent="0.25">
      <c r="A2096" t="str">
        <f t="shared" si="40"/>
        <v>99</v>
      </c>
      <c r="B2096" t="str">
        <f>"01247"</f>
        <v>01247</v>
      </c>
      <c r="C2096" t="s">
        <v>145</v>
      </c>
      <c r="D2096">
        <v>125065</v>
      </c>
      <c r="E2096">
        <v>2395.6</v>
      </c>
      <c r="F2096" s="1">
        <v>45406</v>
      </c>
      <c r="G2096" t="s">
        <v>48</v>
      </c>
      <c r="H2096" t="s">
        <v>12</v>
      </c>
    </row>
    <row r="2097" spans="1:8" x14ac:dyDescent="0.25">
      <c r="A2097" t="str">
        <f t="shared" si="40"/>
        <v>99</v>
      </c>
      <c r="B2097" t="str">
        <f>"04925"</f>
        <v>04925</v>
      </c>
      <c r="C2097" t="s">
        <v>152</v>
      </c>
      <c r="D2097">
        <v>125066</v>
      </c>
      <c r="E2097">
        <v>1305.8</v>
      </c>
      <c r="F2097" s="1">
        <v>45419</v>
      </c>
      <c r="G2097" t="s">
        <v>48</v>
      </c>
      <c r="H2097" t="s">
        <v>12</v>
      </c>
    </row>
    <row r="2098" spans="1:8" x14ac:dyDescent="0.25">
      <c r="A2098" t="str">
        <f t="shared" si="40"/>
        <v>99</v>
      </c>
      <c r="B2098" t="str">
        <f>"05051"</f>
        <v>05051</v>
      </c>
      <c r="C2098" t="s">
        <v>289</v>
      </c>
      <c r="D2098">
        <v>125067</v>
      </c>
      <c r="E2098">
        <v>640</v>
      </c>
      <c r="F2098" s="1">
        <v>45419</v>
      </c>
      <c r="G2098" t="s">
        <v>48</v>
      </c>
      <c r="H2098" t="s">
        <v>12</v>
      </c>
    </row>
    <row r="2099" spans="1:8" x14ac:dyDescent="0.25">
      <c r="A2099" t="str">
        <f t="shared" si="40"/>
        <v>99</v>
      </c>
      <c r="B2099" t="str">
        <f>"04555"</f>
        <v>04555</v>
      </c>
      <c r="C2099" t="s">
        <v>49</v>
      </c>
      <c r="D2099">
        <v>125068</v>
      </c>
      <c r="E2099">
        <v>918.21</v>
      </c>
      <c r="F2099" s="1">
        <v>45419</v>
      </c>
      <c r="G2099" t="s">
        <v>48</v>
      </c>
      <c r="H2099" t="s">
        <v>12</v>
      </c>
    </row>
    <row r="2100" spans="1:8" x14ac:dyDescent="0.25">
      <c r="A2100" t="str">
        <f t="shared" si="40"/>
        <v>99</v>
      </c>
      <c r="B2100" t="str">
        <f>"02004"</f>
        <v>02004</v>
      </c>
      <c r="C2100" t="s">
        <v>51</v>
      </c>
      <c r="D2100">
        <v>125069</v>
      </c>
      <c r="E2100">
        <v>45.76</v>
      </c>
      <c r="F2100" s="1">
        <v>45419</v>
      </c>
      <c r="G2100" t="s">
        <v>48</v>
      </c>
      <c r="H2100" t="s">
        <v>12</v>
      </c>
    </row>
    <row r="2101" spans="1:8" x14ac:dyDescent="0.25">
      <c r="A2101" t="str">
        <f t="shared" si="40"/>
        <v>99</v>
      </c>
      <c r="B2101" t="str">
        <f>"04018"</f>
        <v>04018</v>
      </c>
      <c r="C2101" t="s">
        <v>52</v>
      </c>
      <c r="D2101">
        <v>125070</v>
      </c>
      <c r="E2101">
        <v>1281.8900000000001</v>
      </c>
      <c r="F2101" s="1">
        <v>45419</v>
      </c>
      <c r="G2101" t="s">
        <v>48</v>
      </c>
      <c r="H2101" t="s">
        <v>12</v>
      </c>
    </row>
    <row r="2102" spans="1:8" x14ac:dyDescent="0.25">
      <c r="A2102" t="str">
        <f t="shared" si="40"/>
        <v>99</v>
      </c>
      <c r="B2102" t="str">
        <f>"04463"</f>
        <v>04463</v>
      </c>
      <c r="C2102" t="s">
        <v>52</v>
      </c>
      <c r="D2102">
        <v>125071</v>
      </c>
      <c r="E2102">
        <v>59.89</v>
      </c>
      <c r="F2102" s="1">
        <v>45419</v>
      </c>
      <c r="G2102" t="s">
        <v>48</v>
      </c>
      <c r="H2102" t="s">
        <v>12</v>
      </c>
    </row>
    <row r="2103" spans="1:8" x14ac:dyDescent="0.25">
      <c r="A2103" t="str">
        <f t="shared" si="40"/>
        <v>99</v>
      </c>
      <c r="B2103" t="str">
        <f>"04464"</f>
        <v>04464</v>
      </c>
      <c r="C2103" t="s">
        <v>52</v>
      </c>
      <c r="D2103">
        <v>125072</v>
      </c>
      <c r="E2103">
        <v>59.89</v>
      </c>
      <c r="F2103" s="1">
        <v>45419</v>
      </c>
      <c r="G2103" t="s">
        <v>48</v>
      </c>
      <c r="H2103" t="s">
        <v>12</v>
      </c>
    </row>
    <row r="2104" spans="1:8" x14ac:dyDescent="0.25">
      <c r="A2104" t="str">
        <f t="shared" si="40"/>
        <v>99</v>
      </c>
      <c r="B2104" t="str">
        <f>"04719"</f>
        <v>04719</v>
      </c>
      <c r="C2104" t="s">
        <v>52</v>
      </c>
      <c r="D2104">
        <v>125073</v>
      </c>
      <c r="E2104">
        <v>280.5</v>
      </c>
      <c r="F2104" s="1">
        <v>45419</v>
      </c>
      <c r="G2104" t="s">
        <v>48</v>
      </c>
      <c r="H2104" t="s">
        <v>12</v>
      </c>
    </row>
    <row r="2105" spans="1:8" x14ac:dyDescent="0.25">
      <c r="A2105" t="str">
        <f t="shared" si="40"/>
        <v>99</v>
      </c>
      <c r="B2105" t="str">
        <f>"05071"</f>
        <v>05071</v>
      </c>
      <c r="C2105" t="s">
        <v>52</v>
      </c>
      <c r="D2105">
        <v>125074</v>
      </c>
      <c r="E2105">
        <v>1879.93</v>
      </c>
      <c r="F2105" s="1">
        <v>45419</v>
      </c>
      <c r="G2105" t="s">
        <v>48</v>
      </c>
      <c r="H2105" t="s">
        <v>12</v>
      </c>
    </row>
    <row r="2106" spans="1:8" x14ac:dyDescent="0.25">
      <c r="A2106" t="str">
        <f t="shared" si="40"/>
        <v>99</v>
      </c>
      <c r="B2106" t="str">
        <f>"05072"</f>
        <v>05072</v>
      </c>
      <c r="C2106" t="s">
        <v>52</v>
      </c>
      <c r="D2106">
        <v>125075</v>
      </c>
      <c r="E2106">
        <v>359.4</v>
      </c>
      <c r="F2106" s="1">
        <v>45419</v>
      </c>
      <c r="G2106" t="s">
        <v>48</v>
      </c>
      <c r="H2106" t="s">
        <v>12</v>
      </c>
    </row>
    <row r="2107" spans="1:8" x14ac:dyDescent="0.25">
      <c r="A2107" t="str">
        <f t="shared" si="40"/>
        <v>99</v>
      </c>
      <c r="B2107" t="str">
        <f>"90682"</f>
        <v>90682</v>
      </c>
      <c r="C2107" t="s">
        <v>53</v>
      </c>
      <c r="D2107">
        <v>125076</v>
      </c>
      <c r="E2107">
        <v>2004.16</v>
      </c>
      <c r="F2107" s="1">
        <v>45419</v>
      </c>
      <c r="G2107" t="s">
        <v>48</v>
      </c>
      <c r="H2107" t="s">
        <v>12</v>
      </c>
    </row>
    <row r="2108" spans="1:8" x14ac:dyDescent="0.25">
      <c r="A2108" t="str">
        <f t="shared" si="40"/>
        <v>99</v>
      </c>
      <c r="B2108" t="str">
        <f>"00654"</f>
        <v>00654</v>
      </c>
      <c r="C2108" t="s">
        <v>54</v>
      </c>
      <c r="D2108">
        <v>125077</v>
      </c>
      <c r="E2108">
        <v>1029.4000000000001</v>
      </c>
      <c r="F2108" s="1">
        <v>45419</v>
      </c>
      <c r="G2108" t="s">
        <v>48</v>
      </c>
      <c r="H2108" t="s">
        <v>12</v>
      </c>
    </row>
    <row r="2109" spans="1:8" x14ac:dyDescent="0.25">
      <c r="A2109" t="str">
        <f t="shared" si="40"/>
        <v>99</v>
      </c>
      <c r="B2109" t="str">
        <f>"05060"</f>
        <v>05060</v>
      </c>
      <c r="C2109" t="s">
        <v>535</v>
      </c>
      <c r="D2109">
        <v>125078</v>
      </c>
      <c r="E2109">
        <v>132.91999999999999</v>
      </c>
      <c r="F2109" s="1">
        <v>45419</v>
      </c>
      <c r="G2109" t="s">
        <v>48</v>
      </c>
      <c r="H2109" t="s">
        <v>12</v>
      </c>
    </row>
    <row r="2110" spans="1:8" x14ac:dyDescent="0.25">
      <c r="A2110" t="str">
        <f t="shared" si="40"/>
        <v>99</v>
      </c>
      <c r="B2110" t="str">
        <f>"04621"</f>
        <v>04621</v>
      </c>
      <c r="C2110" t="s">
        <v>55</v>
      </c>
      <c r="D2110">
        <v>125079</v>
      </c>
      <c r="E2110">
        <v>63.25</v>
      </c>
      <c r="F2110" s="1">
        <v>45419</v>
      </c>
      <c r="G2110" t="s">
        <v>48</v>
      </c>
      <c r="H2110" t="s">
        <v>12</v>
      </c>
    </row>
    <row r="2111" spans="1:8" x14ac:dyDescent="0.25">
      <c r="A2111" t="str">
        <f t="shared" si="40"/>
        <v>99</v>
      </c>
      <c r="B2111" t="str">
        <f>"05166"</f>
        <v>05166</v>
      </c>
      <c r="C2111" t="s">
        <v>156</v>
      </c>
      <c r="D2111">
        <v>125080</v>
      </c>
      <c r="E2111">
        <v>329.86</v>
      </c>
      <c r="F2111" s="1">
        <v>45419</v>
      </c>
      <c r="G2111" t="s">
        <v>48</v>
      </c>
      <c r="H2111" t="s">
        <v>12</v>
      </c>
    </row>
    <row r="2112" spans="1:8" x14ac:dyDescent="0.25">
      <c r="A2112" t="str">
        <f t="shared" si="40"/>
        <v>99</v>
      </c>
      <c r="B2112" t="str">
        <f>"04388"</f>
        <v>04388</v>
      </c>
      <c r="C2112" t="s">
        <v>58</v>
      </c>
      <c r="D2112">
        <v>125081</v>
      </c>
      <c r="E2112">
        <v>794</v>
      </c>
      <c r="F2112" s="1">
        <v>45419</v>
      </c>
      <c r="G2112" t="s">
        <v>48</v>
      </c>
      <c r="H2112" t="s">
        <v>12</v>
      </c>
    </row>
    <row r="2113" spans="1:8" x14ac:dyDescent="0.25">
      <c r="A2113" t="str">
        <f t="shared" si="40"/>
        <v>99</v>
      </c>
      <c r="B2113" t="str">
        <f>"03671"</f>
        <v>03671</v>
      </c>
      <c r="C2113" t="s">
        <v>242</v>
      </c>
      <c r="D2113">
        <v>125082</v>
      </c>
      <c r="E2113">
        <v>2801</v>
      </c>
      <c r="F2113" s="1">
        <v>45419</v>
      </c>
      <c r="G2113" t="s">
        <v>48</v>
      </c>
      <c r="H2113" t="s">
        <v>12</v>
      </c>
    </row>
    <row r="2114" spans="1:8" x14ac:dyDescent="0.25">
      <c r="A2114" t="str">
        <f t="shared" ref="A2114:A2177" si="41">"99"</f>
        <v>99</v>
      </c>
      <c r="B2114" t="str">
        <f>"00160"</f>
        <v>00160</v>
      </c>
      <c r="C2114" t="s">
        <v>388</v>
      </c>
      <c r="D2114">
        <v>125083</v>
      </c>
      <c r="E2114">
        <v>199</v>
      </c>
      <c r="F2114" s="1">
        <v>45419</v>
      </c>
      <c r="G2114" t="s">
        <v>48</v>
      </c>
      <c r="H2114" t="s">
        <v>12</v>
      </c>
    </row>
    <row r="2115" spans="1:8" x14ac:dyDescent="0.25">
      <c r="A2115" t="str">
        <f t="shared" si="41"/>
        <v>99</v>
      </c>
      <c r="B2115" t="str">
        <f>"05460"</f>
        <v>05460</v>
      </c>
      <c r="C2115" t="s">
        <v>159</v>
      </c>
      <c r="D2115">
        <v>125084</v>
      </c>
      <c r="E2115">
        <v>293.5</v>
      </c>
      <c r="F2115" s="1">
        <v>45419</v>
      </c>
      <c r="G2115" t="s">
        <v>48</v>
      </c>
      <c r="H2115" t="s">
        <v>12</v>
      </c>
    </row>
    <row r="2116" spans="1:8" x14ac:dyDescent="0.25">
      <c r="A2116" t="str">
        <f t="shared" si="41"/>
        <v>99</v>
      </c>
      <c r="B2116" t="str">
        <f>"05515"</f>
        <v>05515</v>
      </c>
      <c r="C2116" t="s">
        <v>536</v>
      </c>
      <c r="D2116">
        <v>125085</v>
      </c>
      <c r="E2116">
        <v>250</v>
      </c>
      <c r="F2116" s="1">
        <v>45419</v>
      </c>
      <c r="G2116" t="s">
        <v>48</v>
      </c>
      <c r="H2116" t="s">
        <v>12</v>
      </c>
    </row>
    <row r="2117" spans="1:8" x14ac:dyDescent="0.25">
      <c r="A2117" t="str">
        <f t="shared" si="41"/>
        <v>99</v>
      </c>
      <c r="B2117" t="str">
        <f>"02030"</f>
        <v>02030</v>
      </c>
      <c r="C2117" t="s">
        <v>161</v>
      </c>
      <c r="D2117">
        <v>125086</v>
      </c>
      <c r="E2117">
        <v>869</v>
      </c>
      <c r="F2117" s="1">
        <v>45419</v>
      </c>
      <c r="G2117" t="s">
        <v>48</v>
      </c>
      <c r="H2117" t="s">
        <v>12</v>
      </c>
    </row>
    <row r="2118" spans="1:8" x14ac:dyDescent="0.25">
      <c r="A2118" t="str">
        <f t="shared" si="41"/>
        <v>99</v>
      </c>
      <c r="B2118" t="str">
        <f>"04815"</f>
        <v>04815</v>
      </c>
      <c r="C2118" t="s">
        <v>371</v>
      </c>
      <c r="D2118">
        <v>125087</v>
      </c>
      <c r="E2118">
        <v>916.66</v>
      </c>
      <c r="F2118" s="1">
        <v>45419</v>
      </c>
      <c r="G2118" t="s">
        <v>48</v>
      </c>
      <c r="H2118" t="s">
        <v>12</v>
      </c>
    </row>
    <row r="2119" spans="1:8" x14ac:dyDescent="0.25">
      <c r="A2119" t="str">
        <f t="shared" si="41"/>
        <v>99</v>
      </c>
      <c r="B2119" t="str">
        <f>"01549"</f>
        <v>01549</v>
      </c>
      <c r="C2119" t="s">
        <v>537</v>
      </c>
      <c r="D2119">
        <v>125088</v>
      </c>
      <c r="E2119">
        <v>750</v>
      </c>
      <c r="F2119" s="1">
        <v>45419</v>
      </c>
      <c r="G2119" t="s">
        <v>48</v>
      </c>
      <c r="H2119" t="s">
        <v>12</v>
      </c>
    </row>
    <row r="2120" spans="1:8" x14ac:dyDescent="0.25">
      <c r="A2120" t="str">
        <f t="shared" si="41"/>
        <v>99</v>
      </c>
      <c r="B2120" t="str">
        <f>"04460"</f>
        <v>04460</v>
      </c>
      <c r="C2120" t="s">
        <v>538</v>
      </c>
      <c r="D2120">
        <v>125089</v>
      </c>
      <c r="E2120">
        <v>898.26</v>
      </c>
      <c r="F2120" s="1">
        <v>45419</v>
      </c>
      <c r="G2120" t="s">
        <v>48</v>
      </c>
      <c r="H2120" t="s">
        <v>12</v>
      </c>
    </row>
    <row r="2121" spans="1:8" x14ac:dyDescent="0.25">
      <c r="A2121" t="str">
        <f t="shared" si="41"/>
        <v>99</v>
      </c>
      <c r="B2121" t="str">
        <f>"02405"</f>
        <v>02405</v>
      </c>
      <c r="C2121" t="s">
        <v>131</v>
      </c>
      <c r="D2121">
        <v>125090</v>
      </c>
      <c r="E2121">
        <v>966.5</v>
      </c>
      <c r="F2121" s="1">
        <v>45419</v>
      </c>
      <c r="G2121" t="s">
        <v>48</v>
      </c>
      <c r="H2121" t="s">
        <v>12</v>
      </c>
    </row>
    <row r="2122" spans="1:8" x14ac:dyDescent="0.25">
      <c r="A2122" t="str">
        <f t="shared" si="41"/>
        <v>99</v>
      </c>
      <c r="B2122" t="str">
        <f>"00428"</f>
        <v>00428</v>
      </c>
      <c r="C2122" t="s">
        <v>292</v>
      </c>
      <c r="D2122">
        <v>125091</v>
      </c>
      <c r="E2122">
        <v>396.16</v>
      </c>
      <c r="F2122" s="1">
        <v>45419</v>
      </c>
      <c r="G2122" t="s">
        <v>48</v>
      </c>
      <c r="H2122" t="s">
        <v>12</v>
      </c>
    </row>
    <row r="2123" spans="1:8" x14ac:dyDescent="0.25">
      <c r="A2123" t="str">
        <f t="shared" si="41"/>
        <v>99</v>
      </c>
      <c r="B2123" t="str">
        <f>"03746"</f>
        <v>03746</v>
      </c>
      <c r="C2123" t="s">
        <v>293</v>
      </c>
      <c r="D2123">
        <v>125092</v>
      </c>
      <c r="E2123">
        <v>470</v>
      </c>
      <c r="F2123" s="1">
        <v>45419</v>
      </c>
      <c r="G2123" t="s">
        <v>48</v>
      </c>
      <c r="H2123" t="s">
        <v>12</v>
      </c>
    </row>
    <row r="2124" spans="1:8" x14ac:dyDescent="0.25">
      <c r="A2124" t="str">
        <f t="shared" si="41"/>
        <v>99</v>
      </c>
      <c r="B2124" t="str">
        <f>"04802"</f>
        <v>04802</v>
      </c>
      <c r="C2124" t="s">
        <v>14</v>
      </c>
      <c r="D2124">
        <v>125093</v>
      </c>
      <c r="E2124">
        <v>119.6</v>
      </c>
      <c r="F2124" s="1">
        <v>45419</v>
      </c>
      <c r="G2124" t="s">
        <v>48</v>
      </c>
      <c r="H2124" t="s">
        <v>12</v>
      </c>
    </row>
    <row r="2125" spans="1:8" x14ac:dyDescent="0.25">
      <c r="A2125" t="str">
        <f t="shared" si="41"/>
        <v>99</v>
      </c>
      <c r="B2125" t="str">
        <f>"03262"</f>
        <v>03262</v>
      </c>
      <c r="C2125" t="s">
        <v>400</v>
      </c>
      <c r="D2125">
        <v>125094</v>
      </c>
      <c r="E2125">
        <v>275</v>
      </c>
      <c r="F2125" s="1">
        <v>45419</v>
      </c>
      <c r="G2125" t="s">
        <v>48</v>
      </c>
      <c r="H2125" t="s">
        <v>12</v>
      </c>
    </row>
    <row r="2126" spans="1:8" x14ac:dyDescent="0.25">
      <c r="A2126" t="str">
        <f t="shared" si="41"/>
        <v>99</v>
      </c>
      <c r="B2126" t="str">
        <f>"04304"</f>
        <v>04304</v>
      </c>
      <c r="C2126" t="s">
        <v>76</v>
      </c>
      <c r="D2126">
        <v>125095</v>
      </c>
      <c r="E2126">
        <v>15981.88</v>
      </c>
      <c r="F2126" s="1">
        <v>45419</v>
      </c>
      <c r="G2126" t="s">
        <v>48</v>
      </c>
      <c r="H2126" t="s">
        <v>12</v>
      </c>
    </row>
    <row r="2127" spans="1:8" x14ac:dyDescent="0.25">
      <c r="A2127" t="str">
        <f t="shared" si="41"/>
        <v>99</v>
      </c>
      <c r="B2127" t="str">
        <f>"00501"</f>
        <v>00501</v>
      </c>
      <c r="C2127" t="s">
        <v>78</v>
      </c>
      <c r="D2127">
        <v>125096</v>
      </c>
      <c r="E2127">
        <v>106.15</v>
      </c>
      <c r="F2127" s="1">
        <v>45419</v>
      </c>
      <c r="G2127" t="s">
        <v>48</v>
      </c>
      <c r="H2127" t="s">
        <v>12</v>
      </c>
    </row>
    <row r="2128" spans="1:8" x14ac:dyDescent="0.25">
      <c r="A2128" t="str">
        <f t="shared" si="41"/>
        <v>99</v>
      </c>
      <c r="B2128" t="str">
        <f>"00460"</f>
        <v>00460</v>
      </c>
      <c r="C2128" t="s">
        <v>211</v>
      </c>
      <c r="D2128">
        <v>125097</v>
      </c>
      <c r="E2128">
        <v>888.91</v>
      </c>
      <c r="F2128" s="1">
        <v>45419</v>
      </c>
      <c r="G2128" t="s">
        <v>48</v>
      </c>
      <c r="H2128" t="s">
        <v>12</v>
      </c>
    </row>
    <row r="2129" spans="1:8" x14ac:dyDescent="0.25">
      <c r="A2129" t="str">
        <f t="shared" si="41"/>
        <v>99</v>
      </c>
      <c r="B2129" t="str">
        <f>"05280"</f>
        <v>05280</v>
      </c>
      <c r="C2129" t="s">
        <v>539</v>
      </c>
      <c r="D2129">
        <v>125098</v>
      </c>
      <c r="E2129">
        <v>150</v>
      </c>
      <c r="F2129" s="1">
        <v>45419</v>
      </c>
      <c r="G2129" t="s">
        <v>48</v>
      </c>
      <c r="H2129" t="s">
        <v>12</v>
      </c>
    </row>
    <row r="2130" spans="1:8" x14ac:dyDescent="0.25">
      <c r="A2130" t="str">
        <f t="shared" si="41"/>
        <v>99</v>
      </c>
      <c r="B2130" t="str">
        <f>"01415"</f>
        <v>01415</v>
      </c>
      <c r="C2130" t="s">
        <v>81</v>
      </c>
      <c r="D2130">
        <v>125099</v>
      </c>
      <c r="E2130">
        <v>1127.3</v>
      </c>
      <c r="F2130" s="1">
        <v>45419</v>
      </c>
      <c r="G2130" t="s">
        <v>48</v>
      </c>
      <c r="H2130" t="s">
        <v>12</v>
      </c>
    </row>
    <row r="2131" spans="1:8" x14ac:dyDescent="0.25">
      <c r="A2131" t="str">
        <f t="shared" si="41"/>
        <v>99</v>
      </c>
      <c r="B2131" t="str">
        <f>"01575"</f>
        <v>01575</v>
      </c>
      <c r="C2131" t="s">
        <v>270</v>
      </c>
      <c r="D2131">
        <v>125100</v>
      </c>
      <c r="E2131">
        <v>173</v>
      </c>
      <c r="F2131" s="1">
        <v>45419</v>
      </c>
      <c r="G2131" t="s">
        <v>48</v>
      </c>
      <c r="H2131" t="s">
        <v>12</v>
      </c>
    </row>
    <row r="2132" spans="1:8" x14ac:dyDescent="0.25">
      <c r="A2132" t="str">
        <f t="shared" si="41"/>
        <v>99</v>
      </c>
      <c r="B2132" t="str">
        <f>"04495"</f>
        <v>04495</v>
      </c>
      <c r="C2132" t="s">
        <v>540</v>
      </c>
      <c r="D2132">
        <v>125101</v>
      </c>
      <c r="E2132">
        <v>299</v>
      </c>
      <c r="F2132" s="1">
        <v>45419</v>
      </c>
      <c r="G2132" t="s">
        <v>48</v>
      </c>
      <c r="H2132" t="s">
        <v>12</v>
      </c>
    </row>
    <row r="2133" spans="1:8" x14ac:dyDescent="0.25">
      <c r="A2133" t="str">
        <f t="shared" si="41"/>
        <v>99</v>
      </c>
      <c r="B2133" t="str">
        <f>"00565"</f>
        <v>00565</v>
      </c>
      <c r="C2133" t="s">
        <v>82</v>
      </c>
      <c r="D2133">
        <v>125102</v>
      </c>
      <c r="E2133">
        <v>1000.72</v>
      </c>
      <c r="F2133" s="1">
        <v>45419</v>
      </c>
      <c r="G2133" t="s">
        <v>48</v>
      </c>
      <c r="H2133" t="s">
        <v>12</v>
      </c>
    </row>
    <row r="2134" spans="1:8" x14ac:dyDescent="0.25">
      <c r="A2134" t="str">
        <f t="shared" si="41"/>
        <v>99</v>
      </c>
      <c r="B2134" t="str">
        <f>"04533"</f>
        <v>04533</v>
      </c>
      <c r="C2134" t="s">
        <v>338</v>
      </c>
      <c r="D2134">
        <v>125105</v>
      </c>
      <c r="E2134">
        <v>35.700000000000003</v>
      </c>
      <c r="F2134" s="1">
        <v>45419</v>
      </c>
      <c r="G2134" t="s">
        <v>48</v>
      </c>
      <c r="H2134" t="s">
        <v>12</v>
      </c>
    </row>
    <row r="2135" spans="1:8" x14ac:dyDescent="0.25">
      <c r="A2135" t="str">
        <f t="shared" si="41"/>
        <v>99</v>
      </c>
      <c r="B2135" t="str">
        <f>"05241"</f>
        <v>05241</v>
      </c>
      <c r="C2135" t="s">
        <v>84</v>
      </c>
      <c r="D2135">
        <v>125106</v>
      </c>
      <c r="E2135">
        <v>12</v>
      </c>
      <c r="F2135" s="1">
        <v>45419</v>
      </c>
      <c r="G2135" t="s">
        <v>48</v>
      </c>
      <c r="H2135" t="s">
        <v>12</v>
      </c>
    </row>
    <row r="2136" spans="1:8" x14ac:dyDescent="0.25">
      <c r="A2136" t="str">
        <f t="shared" si="41"/>
        <v>99</v>
      </c>
      <c r="B2136" t="str">
        <f>"00657"</f>
        <v>00657</v>
      </c>
      <c r="C2136" t="s">
        <v>541</v>
      </c>
      <c r="D2136">
        <v>125107</v>
      </c>
      <c r="E2136">
        <v>615.52</v>
      </c>
      <c r="F2136" s="1">
        <v>45419</v>
      </c>
      <c r="G2136" t="s">
        <v>48</v>
      </c>
      <c r="H2136" t="s">
        <v>12</v>
      </c>
    </row>
    <row r="2137" spans="1:8" x14ac:dyDescent="0.25">
      <c r="A2137" t="str">
        <f t="shared" si="41"/>
        <v>99</v>
      </c>
      <c r="B2137" t="str">
        <f>"05142"</f>
        <v>05142</v>
      </c>
      <c r="C2137" t="s">
        <v>92</v>
      </c>
      <c r="D2137">
        <v>125108</v>
      </c>
      <c r="E2137">
        <v>382.47</v>
      </c>
      <c r="F2137" s="1">
        <v>45419</v>
      </c>
      <c r="G2137" t="s">
        <v>48</v>
      </c>
      <c r="H2137" t="s">
        <v>12</v>
      </c>
    </row>
    <row r="2138" spans="1:8" x14ac:dyDescent="0.25">
      <c r="A2138" t="str">
        <f t="shared" si="41"/>
        <v>99</v>
      </c>
      <c r="B2138" t="str">
        <f>"04998"</f>
        <v>04998</v>
      </c>
      <c r="C2138" t="s">
        <v>94</v>
      </c>
      <c r="D2138">
        <v>125109</v>
      </c>
      <c r="E2138">
        <v>508.81</v>
      </c>
      <c r="F2138" s="1">
        <v>45419</v>
      </c>
      <c r="G2138" t="s">
        <v>48</v>
      </c>
      <c r="H2138" t="s">
        <v>12</v>
      </c>
    </row>
    <row r="2139" spans="1:8" x14ac:dyDescent="0.25">
      <c r="A2139" t="str">
        <f t="shared" si="41"/>
        <v>99</v>
      </c>
      <c r="B2139" t="str">
        <f>"03329"</f>
        <v>03329</v>
      </c>
      <c r="C2139" t="s">
        <v>216</v>
      </c>
      <c r="D2139">
        <v>125110</v>
      </c>
      <c r="E2139">
        <v>245</v>
      </c>
      <c r="F2139" s="1">
        <v>45419</v>
      </c>
      <c r="G2139" t="s">
        <v>48</v>
      </c>
      <c r="H2139" t="s">
        <v>12</v>
      </c>
    </row>
    <row r="2140" spans="1:8" x14ac:dyDescent="0.25">
      <c r="A2140" t="str">
        <f t="shared" si="41"/>
        <v>99</v>
      </c>
      <c r="B2140" t="str">
        <f>"04185"</f>
        <v>04185</v>
      </c>
      <c r="C2140" t="s">
        <v>276</v>
      </c>
      <c r="D2140">
        <v>125111</v>
      </c>
      <c r="E2140">
        <v>251.66</v>
      </c>
      <c r="F2140" s="1">
        <v>45419</v>
      </c>
      <c r="G2140" t="s">
        <v>48</v>
      </c>
      <c r="H2140" t="s">
        <v>12</v>
      </c>
    </row>
    <row r="2141" spans="1:8" x14ac:dyDescent="0.25">
      <c r="A2141" t="str">
        <f t="shared" si="41"/>
        <v>99</v>
      </c>
      <c r="B2141" t="str">
        <f>"02536"</f>
        <v>02536</v>
      </c>
      <c r="C2141" t="s">
        <v>96</v>
      </c>
      <c r="D2141">
        <v>125112</v>
      </c>
      <c r="E2141">
        <v>626.87</v>
      </c>
      <c r="F2141" s="1">
        <v>45419</v>
      </c>
      <c r="G2141" t="s">
        <v>48</v>
      </c>
      <c r="H2141" t="s">
        <v>12</v>
      </c>
    </row>
    <row r="2142" spans="1:8" x14ac:dyDescent="0.25">
      <c r="A2142" t="str">
        <f t="shared" si="41"/>
        <v>99</v>
      </c>
      <c r="B2142" t="str">
        <f>"04262"</f>
        <v>04262</v>
      </c>
      <c r="C2142" t="s">
        <v>313</v>
      </c>
      <c r="D2142">
        <v>125113</v>
      </c>
      <c r="E2142">
        <v>250</v>
      </c>
      <c r="F2142" s="1">
        <v>45419</v>
      </c>
      <c r="G2142" t="s">
        <v>48</v>
      </c>
      <c r="H2142" t="s">
        <v>12</v>
      </c>
    </row>
    <row r="2143" spans="1:8" x14ac:dyDescent="0.25">
      <c r="A2143" t="str">
        <f t="shared" si="41"/>
        <v>99</v>
      </c>
      <c r="B2143" t="str">
        <f>"04703"</f>
        <v>04703</v>
      </c>
      <c r="C2143" t="s">
        <v>448</v>
      </c>
      <c r="D2143">
        <v>125114</v>
      </c>
      <c r="E2143">
        <v>720</v>
      </c>
      <c r="F2143" s="1">
        <v>45419</v>
      </c>
      <c r="G2143" t="s">
        <v>48</v>
      </c>
      <c r="H2143" t="s">
        <v>12</v>
      </c>
    </row>
    <row r="2144" spans="1:8" x14ac:dyDescent="0.25">
      <c r="A2144" t="str">
        <f t="shared" si="41"/>
        <v>99</v>
      </c>
      <c r="B2144" t="str">
        <f>"04245"</f>
        <v>04245</v>
      </c>
      <c r="C2144" t="s">
        <v>178</v>
      </c>
      <c r="D2144">
        <v>125115</v>
      </c>
      <c r="E2144">
        <v>900</v>
      </c>
      <c r="F2144" s="1">
        <v>45419</v>
      </c>
      <c r="G2144" t="s">
        <v>48</v>
      </c>
      <c r="H2144" t="s">
        <v>12</v>
      </c>
    </row>
    <row r="2145" spans="1:8" x14ac:dyDescent="0.25">
      <c r="A2145" t="str">
        <f t="shared" si="41"/>
        <v>99</v>
      </c>
      <c r="B2145" t="str">
        <f>"02571"</f>
        <v>02571</v>
      </c>
      <c r="C2145" t="s">
        <v>8</v>
      </c>
      <c r="D2145">
        <v>125116</v>
      </c>
      <c r="E2145">
        <v>245</v>
      </c>
      <c r="F2145" s="1">
        <v>45419</v>
      </c>
      <c r="G2145" t="s">
        <v>48</v>
      </c>
      <c r="H2145" t="s">
        <v>12</v>
      </c>
    </row>
    <row r="2146" spans="1:8" x14ac:dyDescent="0.25">
      <c r="A2146" t="str">
        <f t="shared" si="41"/>
        <v>99</v>
      </c>
      <c r="B2146" t="str">
        <f>"04944"</f>
        <v>04944</v>
      </c>
      <c r="C2146" t="s">
        <v>455</v>
      </c>
      <c r="D2146">
        <v>125117</v>
      </c>
      <c r="E2146">
        <v>383.37</v>
      </c>
      <c r="F2146" s="1">
        <v>45419</v>
      </c>
      <c r="G2146" t="s">
        <v>48</v>
      </c>
      <c r="H2146" t="s">
        <v>12</v>
      </c>
    </row>
    <row r="2147" spans="1:8" x14ac:dyDescent="0.25">
      <c r="A2147" t="str">
        <f t="shared" si="41"/>
        <v>99</v>
      </c>
      <c r="B2147" t="str">
        <f>"00437"</f>
        <v>00437</v>
      </c>
      <c r="C2147" t="s">
        <v>99</v>
      </c>
      <c r="D2147">
        <v>125118</v>
      </c>
      <c r="E2147">
        <v>350.75</v>
      </c>
      <c r="F2147" s="1">
        <v>45419</v>
      </c>
      <c r="G2147" t="s">
        <v>48</v>
      </c>
      <c r="H2147" t="s">
        <v>12</v>
      </c>
    </row>
    <row r="2148" spans="1:8" x14ac:dyDescent="0.25">
      <c r="A2148" t="str">
        <f t="shared" si="41"/>
        <v>99</v>
      </c>
      <c r="B2148" t="str">
        <f>"05382"</f>
        <v>05382</v>
      </c>
      <c r="C2148" t="s">
        <v>103</v>
      </c>
      <c r="D2148">
        <v>125119</v>
      </c>
      <c r="E2148">
        <v>365.88</v>
      </c>
      <c r="F2148" s="1">
        <v>45419</v>
      </c>
      <c r="G2148" t="s">
        <v>48</v>
      </c>
      <c r="H2148" t="s">
        <v>12</v>
      </c>
    </row>
    <row r="2149" spans="1:8" x14ac:dyDescent="0.25">
      <c r="A2149" t="str">
        <f t="shared" si="41"/>
        <v>99</v>
      </c>
      <c r="B2149" t="str">
        <f>"04316"</f>
        <v>04316</v>
      </c>
      <c r="C2149" t="s">
        <v>105</v>
      </c>
      <c r="D2149">
        <v>125120</v>
      </c>
      <c r="E2149">
        <v>713.51</v>
      </c>
      <c r="F2149" s="1">
        <v>45419</v>
      </c>
      <c r="G2149" t="s">
        <v>48</v>
      </c>
      <c r="H2149" t="s">
        <v>12</v>
      </c>
    </row>
    <row r="2150" spans="1:8" x14ac:dyDescent="0.25">
      <c r="A2150" t="str">
        <f t="shared" si="41"/>
        <v>99</v>
      </c>
      <c r="B2150" t="str">
        <f>"05078"</f>
        <v>05078</v>
      </c>
      <c r="C2150" t="s">
        <v>279</v>
      </c>
      <c r="D2150">
        <v>125121</v>
      </c>
      <c r="E2150">
        <v>229.53</v>
      </c>
      <c r="F2150" s="1">
        <v>45419</v>
      </c>
      <c r="G2150" t="s">
        <v>48</v>
      </c>
      <c r="H2150" t="s">
        <v>12</v>
      </c>
    </row>
    <row r="2151" spans="1:8" x14ac:dyDescent="0.25">
      <c r="A2151" t="str">
        <f t="shared" si="41"/>
        <v>99</v>
      </c>
      <c r="B2151" t="str">
        <f>"03982"</f>
        <v>03982</v>
      </c>
      <c r="C2151" t="s">
        <v>376</v>
      </c>
      <c r="D2151">
        <v>125122</v>
      </c>
      <c r="E2151">
        <v>731</v>
      </c>
      <c r="F2151" s="1">
        <v>45419</v>
      </c>
      <c r="G2151" t="s">
        <v>48</v>
      </c>
      <c r="H2151" t="s">
        <v>12</v>
      </c>
    </row>
    <row r="2152" spans="1:8" x14ac:dyDescent="0.25">
      <c r="A2152" t="str">
        <f t="shared" si="41"/>
        <v>99</v>
      </c>
      <c r="B2152" t="str">
        <f>"02948"</f>
        <v>02948</v>
      </c>
      <c r="C2152" t="s">
        <v>361</v>
      </c>
      <c r="D2152">
        <v>125123</v>
      </c>
      <c r="E2152">
        <v>18.13</v>
      </c>
      <c r="F2152" s="1">
        <v>45419</v>
      </c>
      <c r="G2152" t="s">
        <v>48</v>
      </c>
      <c r="H2152" t="s">
        <v>12</v>
      </c>
    </row>
    <row r="2153" spans="1:8" x14ac:dyDescent="0.25">
      <c r="A2153" t="str">
        <f t="shared" si="41"/>
        <v>99</v>
      </c>
      <c r="B2153" t="str">
        <f>"1"</f>
        <v>1</v>
      </c>
      <c r="C2153" t="s">
        <v>542</v>
      </c>
      <c r="D2153">
        <v>125124</v>
      </c>
      <c r="E2153">
        <v>265</v>
      </c>
      <c r="F2153" s="1">
        <v>45419</v>
      </c>
      <c r="G2153" t="s">
        <v>48</v>
      </c>
      <c r="H2153" t="s">
        <v>12</v>
      </c>
    </row>
    <row r="2154" spans="1:8" x14ac:dyDescent="0.25">
      <c r="A2154" t="str">
        <f t="shared" si="41"/>
        <v>99</v>
      </c>
      <c r="B2154" t="str">
        <f>"05325"</f>
        <v>05325</v>
      </c>
      <c r="C2154" t="s">
        <v>172</v>
      </c>
      <c r="D2154">
        <v>125125</v>
      </c>
      <c r="E2154">
        <v>144.94999999999999</v>
      </c>
      <c r="F2154" s="1">
        <v>45419</v>
      </c>
      <c r="G2154" t="s">
        <v>48</v>
      </c>
      <c r="H2154" t="s">
        <v>12</v>
      </c>
    </row>
    <row r="2155" spans="1:8" x14ac:dyDescent="0.25">
      <c r="A2155" t="str">
        <f t="shared" si="41"/>
        <v>99</v>
      </c>
      <c r="B2155" t="str">
        <f>"05198"</f>
        <v>05198</v>
      </c>
      <c r="C2155" t="s">
        <v>112</v>
      </c>
      <c r="D2155">
        <v>125126</v>
      </c>
      <c r="E2155">
        <v>505</v>
      </c>
      <c r="F2155" s="1">
        <v>45419</v>
      </c>
      <c r="G2155" t="s">
        <v>48</v>
      </c>
      <c r="H2155" t="s">
        <v>12</v>
      </c>
    </row>
    <row r="2156" spans="1:8" x14ac:dyDescent="0.25">
      <c r="A2156" t="str">
        <f t="shared" si="41"/>
        <v>99</v>
      </c>
      <c r="B2156" t="str">
        <f>"03129"</f>
        <v>03129</v>
      </c>
      <c r="C2156" t="s">
        <v>113</v>
      </c>
      <c r="D2156">
        <v>125127</v>
      </c>
      <c r="E2156">
        <v>1139.76</v>
      </c>
      <c r="F2156" s="1">
        <v>45419</v>
      </c>
      <c r="G2156" t="s">
        <v>48</v>
      </c>
      <c r="H2156" t="s">
        <v>12</v>
      </c>
    </row>
    <row r="2157" spans="1:8" x14ac:dyDescent="0.25">
      <c r="A2157" t="str">
        <f t="shared" si="41"/>
        <v>99</v>
      </c>
      <c r="B2157" t="str">
        <f>"04148"</f>
        <v>04148</v>
      </c>
      <c r="C2157" t="s">
        <v>483</v>
      </c>
      <c r="D2157">
        <v>125128</v>
      </c>
      <c r="E2157">
        <v>342.5</v>
      </c>
      <c r="F2157" s="1">
        <v>45419</v>
      </c>
      <c r="G2157" t="s">
        <v>48</v>
      </c>
      <c r="H2157" t="s">
        <v>12</v>
      </c>
    </row>
    <row r="2158" spans="1:8" x14ac:dyDescent="0.25">
      <c r="A2158" t="str">
        <f t="shared" si="41"/>
        <v>99</v>
      </c>
      <c r="B2158" t="str">
        <f>"01049"</f>
        <v>01049</v>
      </c>
      <c r="C2158" t="s">
        <v>190</v>
      </c>
      <c r="D2158">
        <v>125129</v>
      </c>
      <c r="E2158">
        <v>800</v>
      </c>
      <c r="F2158" s="1">
        <v>45419</v>
      </c>
      <c r="G2158" t="s">
        <v>48</v>
      </c>
      <c r="H2158" t="s">
        <v>12</v>
      </c>
    </row>
    <row r="2159" spans="1:8" x14ac:dyDescent="0.25">
      <c r="A2159" t="str">
        <f t="shared" si="41"/>
        <v>99</v>
      </c>
      <c r="B2159" t="str">
        <f>"03883"</f>
        <v>03883</v>
      </c>
      <c r="C2159" t="s">
        <v>191</v>
      </c>
      <c r="D2159">
        <v>125130</v>
      </c>
      <c r="E2159">
        <v>785.33</v>
      </c>
      <c r="F2159" s="1">
        <v>45419</v>
      </c>
      <c r="G2159" t="s">
        <v>48</v>
      </c>
      <c r="H2159" t="s">
        <v>12</v>
      </c>
    </row>
    <row r="2160" spans="1:8" x14ac:dyDescent="0.25">
      <c r="A2160" t="str">
        <f t="shared" si="41"/>
        <v>99</v>
      </c>
      <c r="B2160" t="str">
        <f>"00336"</f>
        <v>00336</v>
      </c>
      <c r="C2160" t="s">
        <v>116</v>
      </c>
      <c r="D2160">
        <v>125131</v>
      </c>
      <c r="E2160">
        <v>83</v>
      </c>
      <c r="F2160" s="1">
        <v>45419</v>
      </c>
      <c r="G2160" t="s">
        <v>48</v>
      </c>
      <c r="H2160" t="s">
        <v>12</v>
      </c>
    </row>
    <row r="2161" spans="1:8" x14ac:dyDescent="0.25">
      <c r="A2161" t="str">
        <f t="shared" si="41"/>
        <v>99</v>
      </c>
      <c r="B2161" t="str">
        <f>"00062"</f>
        <v>00062</v>
      </c>
      <c r="C2161" t="s">
        <v>229</v>
      </c>
      <c r="D2161">
        <v>125132</v>
      </c>
      <c r="E2161">
        <v>1137</v>
      </c>
      <c r="F2161" s="1">
        <v>45419</v>
      </c>
      <c r="G2161" t="s">
        <v>48</v>
      </c>
      <c r="H2161" t="s">
        <v>12</v>
      </c>
    </row>
    <row r="2162" spans="1:8" x14ac:dyDescent="0.25">
      <c r="A2162" t="str">
        <f t="shared" si="41"/>
        <v>99</v>
      </c>
      <c r="B2162" t="str">
        <f>"01239"</f>
        <v>01239</v>
      </c>
      <c r="C2162" t="s">
        <v>304</v>
      </c>
      <c r="D2162">
        <v>125133</v>
      </c>
      <c r="E2162">
        <v>51.89</v>
      </c>
      <c r="F2162" s="1">
        <v>45419</v>
      </c>
      <c r="G2162" t="s">
        <v>48</v>
      </c>
      <c r="H2162" t="s">
        <v>12</v>
      </c>
    </row>
    <row r="2163" spans="1:8" x14ac:dyDescent="0.25">
      <c r="A2163" t="str">
        <f t="shared" si="41"/>
        <v>99</v>
      </c>
      <c r="B2163" t="str">
        <f>"01239"</f>
        <v>01239</v>
      </c>
      <c r="C2163" t="s">
        <v>304</v>
      </c>
      <c r="D2163">
        <v>125134</v>
      </c>
      <c r="E2163">
        <v>21.94</v>
      </c>
      <c r="F2163" s="1">
        <v>45419</v>
      </c>
      <c r="G2163" t="s">
        <v>48</v>
      </c>
      <c r="H2163" t="s">
        <v>12</v>
      </c>
    </row>
    <row r="2164" spans="1:8" x14ac:dyDescent="0.25">
      <c r="A2164" t="str">
        <f t="shared" si="41"/>
        <v>99</v>
      </c>
      <c r="B2164" t="str">
        <f>"05361"</f>
        <v>05361</v>
      </c>
      <c r="C2164" t="s">
        <v>193</v>
      </c>
      <c r="D2164">
        <v>125135</v>
      </c>
      <c r="E2164">
        <v>71.099999999999994</v>
      </c>
      <c r="F2164" s="1">
        <v>45419</v>
      </c>
      <c r="G2164" t="s">
        <v>48</v>
      </c>
      <c r="H2164" t="s">
        <v>12</v>
      </c>
    </row>
    <row r="2165" spans="1:8" x14ac:dyDescent="0.25">
      <c r="A2165" t="str">
        <f t="shared" si="41"/>
        <v>99</v>
      </c>
      <c r="B2165" t="str">
        <f>"04512"</f>
        <v>04512</v>
      </c>
      <c r="C2165" t="s">
        <v>543</v>
      </c>
      <c r="D2165">
        <v>125136</v>
      </c>
      <c r="E2165">
        <v>971.45</v>
      </c>
      <c r="F2165" s="1">
        <v>45419</v>
      </c>
      <c r="G2165" t="s">
        <v>30</v>
      </c>
      <c r="H2165" t="s">
        <v>31</v>
      </c>
    </row>
    <row r="2166" spans="1:8" x14ac:dyDescent="0.25">
      <c r="A2166" t="str">
        <f t="shared" si="41"/>
        <v>99</v>
      </c>
      <c r="B2166" t="str">
        <f>"04512"</f>
        <v>04512</v>
      </c>
      <c r="C2166" t="s">
        <v>543</v>
      </c>
      <c r="D2166">
        <v>125136</v>
      </c>
      <c r="E2166">
        <v>971.45</v>
      </c>
      <c r="F2166" s="1">
        <v>45419</v>
      </c>
      <c r="G2166" t="s">
        <v>30</v>
      </c>
    </row>
    <row r="2167" spans="1:8" x14ac:dyDescent="0.25">
      <c r="A2167" t="str">
        <f t="shared" si="41"/>
        <v>99</v>
      </c>
      <c r="B2167" t="str">
        <f>"02693"</f>
        <v>02693</v>
      </c>
      <c r="C2167" t="s">
        <v>120</v>
      </c>
      <c r="D2167">
        <v>125137</v>
      </c>
      <c r="E2167">
        <v>132</v>
      </c>
      <c r="F2167" s="1">
        <v>45419</v>
      </c>
      <c r="G2167" t="s">
        <v>48</v>
      </c>
      <c r="H2167" t="s">
        <v>12</v>
      </c>
    </row>
    <row r="2168" spans="1:8" x14ac:dyDescent="0.25">
      <c r="A2168" t="str">
        <f t="shared" si="41"/>
        <v>99</v>
      </c>
      <c r="B2168" t="str">
        <f>"00969"</f>
        <v>00969</v>
      </c>
      <c r="C2168" t="s">
        <v>46</v>
      </c>
      <c r="D2168">
        <v>125138</v>
      </c>
      <c r="E2168">
        <v>9391.3799999999992</v>
      </c>
      <c r="F2168" s="1">
        <v>45419</v>
      </c>
      <c r="G2168" t="s">
        <v>48</v>
      </c>
      <c r="H2168" t="s">
        <v>12</v>
      </c>
    </row>
    <row r="2169" spans="1:8" x14ac:dyDescent="0.25">
      <c r="A2169" t="str">
        <f t="shared" si="41"/>
        <v>99</v>
      </c>
      <c r="B2169" t="str">
        <f>"05048"</f>
        <v>05048</v>
      </c>
      <c r="C2169" t="s">
        <v>121</v>
      </c>
      <c r="D2169">
        <v>125139</v>
      </c>
      <c r="E2169">
        <v>375</v>
      </c>
      <c r="F2169" s="1">
        <v>45419</v>
      </c>
      <c r="G2169" t="s">
        <v>48</v>
      </c>
      <c r="H2169" t="s">
        <v>12</v>
      </c>
    </row>
    <row r="2170" spans="1:8" x14ac:dyDescent="0.25">
      <c r="A2170" t="str">
        <f t="shared" si="41"/>
        <v>99</v>
      </c>
      <c r="B2170" t="str">
        <f>"03018"</f>
        <v>03018</v>
      </c>
      <c r="C2170" t="s">
        <v>122</v>
      </c>
      <c r="D2170">
        <v>125140</v>
      </c>
      <c r="E2170">
        <v>466.5</v>
      </c>
      <c r="F2170" s="1">
        <v>45419</v>
      </c>
      <c r="G2170" t="s">
        <v>48</v>
      </c>
      <c r="H2170" t="s">
        <v>12</v>
      </c>
    </row>
    <row r="2171" spans="1:8" x14ac:dyDescent="0.25">
      <c r="A2171" t="str">
        <f t="shared" si="41"/>
        <v>99</v>
      </c>
      <c r="B2171" t="str">
        <f>"04314"</f>
        <v>04314</v>
      </c>
      <c r="C2171" t="s">
        <v>124</v>
      </c>
      <c r="D2171">
        <v>125141</v>
      </c>
      <c r="E2171">
        <v>7523</v>
      </c>
      <c r="F2171" s="1">
        <v>45419</v>
      </c>
      <c r="G2171" t="s">
        <v>48</v>
      </c>
      <c r="H2171" t="s">
        <v>12</v>
      </c>
    </row>
    <row r="2172" spans="1:8" x14ac:dyDescent="0.25">
      <c r="A2172" t="str">
        <f t="shared" si="41"/>
        <v>99</v>
      </c>
      <c r="B2172" t="str">
        <f>"00028"</f>
        <v>00028</v>
      </c>
      <c r="C2172" t="s">
        <v>520</v>
      </c>
      <c r="D2172">
        <v>125142</v>
      </c>
      <c r="E2172">
        <v>1162</v>
      </c>
      <c r="F2172" s="1">
        <v>45419</v>
      </c>
      <c r="G2172" t="s">
        <v>48</v>
      </c>
      <c r="H2172" t="s">
        <v>12</v>
      </c>
    </row>
    <row r="2173" spans="1:8" x14ac:dyDescent="0.25">
      <c r="A2173" t="str">
        <f t="shared" si="41"/>
        <v>99</v>
      </c>
      <c r="B2173" t="str">
        <f>"04089"</f>
        <v>04089</v>
      </c>
      <c r="C2173" t="s">
        <v>333</v>
      </c>
      <c r="D2173">
        <v>125143</v>
      </c>
      <c r="E2173">
        <v>31257</v>
      </c>
      <c r="F2173" s="1">
        <v>45419</v>
      </c>
      <c r="G2173" t="s">
        <v>48</v>
      </c>
      <c r="H2173" t="s">
        <v>12</v>
      </c>
    </row>
    <row r="2174" spans="1:8" x14ac:dyDescent="0.25">
      <c r="A2174" t="str">
        <f t="shared" si="41"/>
        <v>99</v>
      </c>
      <c r="B2174" t="str">
        <f>"05168"</f>
        <v>05168</v>
      </c>
      <c r="C2174" t="s">
        <v>128</v>
      </c>
      <c r="D2174">
        <v>125144</v>
      </c>
      <c r="E2174">
        <v>2000</v>
      </c>
      <c r="F2174" s="1">
        <v>45419</v>
      </c>
      <c r="G2174" t="s">
        <v>48</v>
      </c>
      <c r="H2174" t="s">
        <v>12</v>
      </c>
    </row>
    <row r="2175" spans="1:8" x14ac:dyDescent="0.25">
      <c r="A2175" t="str">
        <f t="shared" si="41"/>
        <v>99</v>
      </c>
      <c r="B2175" t="str">
        <f>"05391"</f>
        <v>05391</v>
      </c>
      <c r="C2175" t="s">
        <v>158</v>
      </c>
      <c r="D2175">
        <v>125145</v>
      </c>
      <c r="E2175">
        <v>79706.720000000001</v>
      </c>
      <c r="F2175" s="1">
        <v>45419</v>
      </c>
      <c r="G2175" t="s">
        <v>48</v>
      </c>
      <c r="H2175" t="s">
        <v>12</v>
      </c>
    </row>
    <row r="2176" spans="1:8" x14ac:dyDescent="0.25">
      <c r="A2176" t="str">
        <f t="shared" si="41"/>
        <v>99</v>
      </c>
      <c r="B2176" t="str">
        <f>"05380"</f>
        <v>05380</v>
      </c>
      <c r="C2176" t="s">
        <v>324</v>
      </c>
      <c r="D2176">
        <v>125146</v>
      </c>
      <c r="E2176">
        <v>158615.84</v>
      </c>
      <c r="F2176" s="1">
        <v>45419</v>
      </c>
      <c r="G2176" t="s">
        <v>48</v>
      </c>
      <c r="H2176" t="s">
        <v>12</v>
      </c>
    </row>
    <row r="2177" spans="1:8" x14ac:dyDescent="0.25">
      <c r="A2177" t="str">
        <f t="shared" si="41"/>
        <v>99</v>
      </c>
      <c r="B2177" t="str">
        <f>"05049"</f>
        <v>05049</v>
      </c>
      <c r="C2177" t="s">
        <v>65</v>
      </c>
      <c r="D2177">
        <v>125147</v>
      </c>
      <c r="E2177">
        <v>2999</v>
      </c>
      <c r="F2177" s="1">
        <v>45419</v>
      </c>
      <c r="G2177" t="s">
        <v>48</v>
      </c>
      <c r="H2177" t="s">
        <v>12</v>
      </c>
    </row>
    <row r="2178" spans="1:8" x14ac:dyDescent="0.25">
      <c r="A2178" t="str">
        <f t="shared" ref="A2178:A2241" si="42">"99"</f>
        <v>99</v>
      </c>
      <c r="B2178" t="str">
        <f>"02807"</f>
        <v>02807</v>
      </c>
      <c r="C2178" t="s">
        <v>66</v>
      </c>
      <c r="D2178">
        <v>125148</v>
      </c>
      <c r="E2178">
        <v>10113.879999999999</v>
      </c>
      <c r="F2178" s="1">
        <v>45419</v>
      </c>
      <c r="G2178" t="s">
        <v>48</v>
      </c>
      <c r="H2178" t="s">
        <v>12</v>
      </c>
    </row>
    <row r="2179" spans="1:8" x14ac:dyDescent="0.25">
      <c r="A2179" t="str">
        <f t="shared" si="42"/>
        <v>99</v>
      </c>
      <c r="B2179" t="str">
        <f>"00319"</f>
        <v>00319</v>
      </c>
      <c r="C2179" t="s">
        <v>203</v>
      </c>
      <c r="D2179">
        <v>125149</v>
      </c>
      <c r="E2179">
        <v>16912</v>
      </c>
      <c r="F2179" s="1">
        <v>45419</v>
      </c>
      <c r="G2179" t="s">
        <v>48</v>
      </c>
      <c r="H2179" t="s">
        <v>12</v>
      </c>
    </row>
    <row r="2180" spans="1:8" x14ac:dyDescent="0.25">
      <c r="A2180" t="str">
        <f t="shared" si="42"/>
        <v>99</v>
      </c>
      <c r="B2180" t="str">
        <f>"04206"</f>
        <v>04206</v>
      </c>
      <c r="C2180" t="s">
        <v>129</v>
      </c>
      <c r="D2180">
        <v>125150</v>
      </c>
      <c r="E2180">
        <v>2222.5500000000002</v>
      </c>
      <c r="F2180" s="1">
        <v>45419</v>
      </c>
      <c r="G2180" t="s">
        <v>48</v>
      </c>
      <c r="H2180" t="s">
        <v>12</v>
      </c>
    </row>
    <row r="2181" spans="1:8" x14ac:dyDescent="0.25">
      <c r="A2181" t="str">
        <f t="shared" si="42"/>
        <v>99</v>
      </c>
      <c r="B2181" t="str">
        <f>"05014"</f>
        <v>05014</v>
      </c>
      <c r="C2181" t="s">
        <v>339</v>
      </c>
      <c r="D2181">
        <v>125151</v>
      </c>
      <c r="E2181">
        <v>1799.34</v>
      </c>
      <c r="F2181" s="1">
        <v>45419</v>
      </c>
      <c r="G2181" t="s">
        <v>48</v>
      </c>
      <c r="H2181" t="s">
        <v>12</v>
      </c>
    </row>
    <row r="2182" spans="1:8" x14ac:dyDescent="0.25">
      <c r="A2182" t="str">
        <f t="shared" si="42"/>
        <v>99</v>
      </c>
      <c r="B2182" t="str">
        <f>"04331"</f>
        <v>04331</v>
      </c>
      <c r="C2182" t="s">
        <v>86</v>
      </c>
      <c r="D2182">
        <v>125152</v>
      </c>
      <c r="E2182">
        <v>27070.9</v>
      </c>
      <c r="F2182" s="1">
        <v>45419</v>
      </c>
      <c r="G2182" t="s">
        <v>48</v>
      </c>
      <c r="H2182" t="s">
        <v>12</v>
      </c>
    </row>
    <row r="2183" spans="1:8" x14ac:dyDescent="0.25">
      <c r="A2183" t="str">
        <f t="shared" si="42"/>
        <v>99</v>
      </c>
      <c r="B2183" t="str">
        <f>"04838"</f>
        <v>04838</v>
      </c>
      <c r="C2183" t="s">
        <v>215</v>
      </c>
      <c r="D2183">
        <v>125153</v>
      </c>
      <c r="E2183">
        <v>2500</v>
      </c>
      <c r="F2183" s="1">
        <v>45419</v>
      </c>
      <c r="G2183" t="s">
        <v>48</v>
      </c>
      <c r="H2183" t="s">
        <v>12</v>
      </c>
    </row>
    <row r="2184" spans="1:8" x14ac:dyDescent="0.25">
      <c r="A2184" t="str">
        <f t="shared" si="42"/>
        <v>99</v>
      </c>
      <c r="B2184" t="str">
        <f>"04920"</f>
        <v>04920</v>
      </c>
      <c r="C2184" t="s">
        <v>219</v>
      </c>
      <c r="D2184">
        <v>125154</v>
      </c>
      <c r="E2184">
        <v>3338.25</v>
      </c>
      <c r="F2184" s="1">
        <v>45419</v>
      </c>
      <c r="G2184" t="s">
        <v>48</v>
      </c>
      <c r="H2184" t="s">
        <v>12</v>
      </c>
    </row>
    <row r="2185" spans="1:8" x14ac:dyDescent="0.25">
      <c r="A2185" t="str">
        <f t="shared" si="42"/>
        <v>99</v>
      </c>
      <c r="B2185" t="str">
        <f>"03715"</f>
        <v>03715</v>
      </c>
      <c r="C2185" t="s">
        <v>481</v>
      </c>
      <c r="D2185">
        <v>125155</v>
      </c>
      <c r="E2185">
        <v>6000</v>
      </c>
      <c r="F2185" s="1">
        <v>45419</v>
      </c>
      <c r="G2185" t="s">
        <v>48</v>
      </c>
      <c r="H2185" t="s">
        <v>12</v>
      </c>
    </row>
    <row r="2186" spans="1:8" x14ac:dyDescent="0.25">
      <c r="A2186" t="str">
        <f t="shared" si="42"/>
        <v>99</v>
      </c>
      <c r="B2186" t="str">
        <f>"04308"</f>
        <v>04308</v>
      </c>
      <c r="C2186" t="s">
        <v>136</v>
      </c>
      <c r="D2186">
        <v>125156</v>
      </c>
      <c r="E2186">
        <v>2978.62</v>
      </c>
      <c r="F2186" s="1">
        <v>45419</v>
      </c>
      <c r="G2186" t="s">
        <v>48</v>
      </c>
      <c r="H2186" t="s">
        <v>12</v>
      </c>
    </row>
    <row r="2187" spans="1:8" x14ac:dyDescent="0.25">
      <c r="A2187" t="str">
        <f t="shared" si="42"/>
        <v>99</v>
      </c>
      <c r="B2187" t="str">
        <f>"03988"</f>
        <v>03988</v>
      </c>
      <c r="C2187" t="s">
        <v>137</v>
      </c>
      <c r="D2187">
        <v>125157</v>
      </c>
      <c r="E2187">
        <v>3906.5</v>
      </c>
      <c r="F2187" s="1">
        <v>45419</v>
      </c>
      <c r="G2187" t="s">
        <v>48</v>
      </c>
      <c r="H2187" t="s">
        <v>12</v>
      </c>
    </row>
    <row r="2188" spans="1:8" x14ac:dyDescent="0.25">
      <c r="A2188" t="str">
        <f t="shared" si="42"/>
        <v>99</v>
      </c>
      <c r="B2188" t="str">
        <f>"02254"</f>
        <v>02254</v>
      </c>
      <c r="C2188" t="s">
        <v>314</v>
      </c>
      <c r="D2188">
        <v>125158</v>
      </c>
      <c r="E2188">
        <v>9896.86</v>
      </c>
      <c r="F2188" s="1">
        <v>45419</v>
      </c>
      <c r="G2188" t="s">
        <v>48</v>
      </c>
      <c r="H2188" t="s">
        <v>12</v>
      </c>
    </row>
    <row r="2189" spans="1:8" x14ac:dyDescent="0.25">
      <c r="A2189" t="str">
        <f t="shared" si="42"/>
        <v>99</v>
      </c>
      <c r="B2189" t="str">
        <f>"04868"</f>
        <v>04868</v>
      </c>
      <c r="C2189" t="s">
        <v>544</v>
      </c>
      <c r="D2189">
        <v>125159</v>
      </c>
      <c r="E2189">
        <v>4000</v>
      </c>
      <c r="F2189" s="1">
        <v>45419</v>
      </c>
      <c r="G2189" t="s">
        <v>48</v>
      </c>
      <c r="H2189" t="s">
        <v>12</v>
      </c>
    </row>
    <row r="2190" spans="1:8" x14ac:dyDescent="0.25">
      <c r="A2190" t="str">
        <f t="shared" si="42"/>
        <v>99</v>
      </c>
      <c r="B2190" t="str">
        <f>"04772"</f>
        <v>04772</v>
      </c>
      <c r="C2190" t="s">
        <v>342</v>
      </c>
      <c r="D2190">
        <v>125160</v>
      </c>
      <c r="E2190">
        <v>7665</v>
      </c>
      <c r="F2190" s="1">
        <v>45419</v>
      </c>
      <c r="G2190" t="s">
        <v>48</v>
      </c>
      <c r="H2190" t="s">
        <v>12</v>
      </c>
    </row>
    <row r="2191" spans="1:8" x14ac:dyDescent="0.25">
      <c r="A2191" t="str">
        <f t="shared" si="42"/>
        <v>99</v>
      </c>
      <c r="B2191" t="str">
        <f>"05514"</f>
        <v>05514</v>
      </c>
      <c r="C2191" t="s">
        <v>545</v>
      </c>
      <c r="D2191">
        <v>125161</v>
      </c>
      <c r="E2191">
        <v>3326</v>
      </c>
      <c r="F2191" s="1">
        <v>45419</v>
      </c>
      <c r="G2191" t="s">
        <v>48</v>
      </c>
      <c r="H2191" t="s">
        <v>12</v>
      </c>
    </row>
    <row r="2192" spans="1:8" x14ac:dyDescent="0.25">
      <c r="A2192" t="str">
        <f t="shared" si="42"/>
        <v>99</v>
      </c>
      <c r="B2192" t="str">
        <f>"04099"</f>
        <v>04099</v>
      </c>
      <c r="C2192" t="s">
        <v>482</v>
      </c>
      <c r="D2192">
        <v>125162</v>
      </c>
      <c r="E2192">
        <v>19155.38</v>
      </c>
      <c r="F2192" s="1">
        <v>45419</v>
      </c>
      <c r="G2192" t="s">
        <v>48</v>
      </c>
      <c r="H2192" t="s">
        <v>12</v>
      </c>
    </row>
    <row r="2193" spans="1:8" x14ac:dyDescent="0.25">
      <c r="A2193" t="str">
        <f t="shared" si="42"/>
        <v>99</v>
      </c>
      <c r="B2193" t="str">
        <f>"04977"</f>
        <v>04977</v>
      </c>
      <c r="C2193" t="s">
        <v>111</v>
      </c>
      <c r="D2193">
        <v>125163</v>
      </c>
      <c r="E2193">
        <v>15160</v>
      </c>
      <c r="F2193" s="1">
        <v>45419</v>
      </c>
      <c r="G2193" t="s">
        <v>48</v>
      </c>
      <c r="H2193" t="s">
        <v>12</v>
      </c>
    </row>
    <row r="2194" spans="1:8" x14ac:dyDescent="0.25">
      <c r="A2194" t="str">
        <f t="shared" si="42"/>
        <v>99</v>
      </c>
      <c r="B2194" t="str">
        <f>"04977"</f>
        <v>04977</v>
      </c>
      <c r="C2194" t="s">
        <v>111</v>
      </c>
      <c r="D2194">
        <v>125164</v>
      </c>
      <c r="E2194">
        <v>17910</v>
      </c>
      <c r="F2194" s="1">
        <v>45419</v>
      </c>
      <c r="G2194" t="s">
        <v>48</v>
      </c>
      <c r="H2194" t="s">
        <v>12</v>
      </c>
    </row>
    <row r="2195" spans="1:8" x14ac:dyDescent="0.25">
      <c r="A2195" t="str">
        <f t="shared" si="42"/>
        <v>99</v>
      </c>
      <c r="B2195" t="str">
        <f>"04977"</f>
        <v>04977</v>
      </c>
      <c r="C2195" t="s">
        <v>111</v>
      </c>
      <c r="D2195">
        <v>125165</v>
      </c>
      <c r="E2195">
        <v>119446.49</v>
      </c>
      <c r="F2195" s="1">
        <v>45419</v>
      </c>
      <c r="G2195" t="s">
        <v>48</v>
      </c>
      <c r="H2195" t="s">
        <v>12</v>
      </c>
    </row>
    <row r="2196" spans="1:8" x14ac:dyDescent="0.25">
      <c r="A2196" t="str">
        <f t="shared" si="42"/>
        <v>99</v>
      </c>
      <c r="B2196" t="str">
        <f>"03687"</f>
        <v>03687</v>
      </c>
      <c r="C2196" t="s">
        <v>227</v>
      </c>
      <c r="D2196">
        <v>125166</v>
      </c>
      <c r="E2196">
        <v>6345.83</v>
      </c>
      <c r="F2196" s="1">
        <v>45419</v>
      </c>
      <c r="G2196" t="s">
        <v>48</v>
      </c>
      <c r="H2196" t="s">
        <v>12</v>
      </c>
    </row>
    <row r="2197" spans="1:8" x14ac:dyDescent="0.25">
      <c r="A2197" t="str">
        <f t="shared" si="42"/>
        <v>99</v>
      </c>
      <c r="B2197" t="str">
        <f>"03963"</f>
        <v>03963</v>
      </c>
      <c r="C2197" t="s">
        <v>232</v>
      </c>
      <c r="D2197">
        <v>125167</v>
      </c>
      <c r="E2197">
        <v>2678</v>
      </c>
      <c r="F2197" s="1">
        <v>45419</v>
      </c>
      <c r="G2197" t="s">
        <v>48</v>
      </c>
      <c r="H2197" t="s">
        <v>12</v>
      </c>
    </row>
    <row r="2198" spans="1:8" x14ac:dyDescent="0.25">
      <c r="A2198" t="str">
        <f t="shared" si="42"/>
        <v>99</v>
      </c>
      <c r="B2198" t="str">
        <f>"05505"</f>
        <v>05505</v>
      </c>
      <c r="C2198" t="s">
        <v>546</v>
      </c>
      <c r="D2198">
        <v>125168</v>
      </c>
      <c r="E2198">
        <v>8225</v>
      </c>
      <c r="F2198" s="1">
        <v>45419</v>
      </c>
      <c r="G2198" t="s">
        <v>48</v>
      </c>
      <c r="H2198" t="s">
        <v>12</v>
      </c>
    </row>
    <row r="2199" spans="1:8" x14ac:dyDescent="0.25">
      <c r="A2199" t="str">
        <f t="shared" si="42"/>
        <v>99</v>
      </c>
      <c r="B2199" t="str">
        <f>"1"</f>
        <v>1</v>
      </c>
      <c r="C2199" t="s">
        <v>518</v>
      </c>
      <c r="D2199">
        <v>125169</v>
      </c>
      <c r="E2199">
        <v>36.770000000000003</v>
      </c>
      <c r="F2199" s="1">
        <v>45419</v>
      </c>
      <c r="G2199" t="s">
        <v>48</v>
      </c>
      <c r="H2199" t="s">
        <v>12</v>
      </c>
    </row>
    <row r="2200" spans="1:8" x14ac:dyDescent="0.25">
      <c r="A2200" t="str">
        <f t="shared" si="42"/>
        <v>99</v>
      </c>
      <c r="B2200" t="str">
        <f>"1"</f>
        <v>1</v>
      </c>
      <c r="C2200" t="s">
        <v>547</v>
      </c>
      <c r="D2200">
        <v>125170</v>
      </c>
      <c r="E2200">
        <v>34.03</v>
      </c>
      <c r="F2200" s="1">
        <v>45419</v>
      </c>
      <c r="G2200" t="s">
        <v>30</v>
      </c>
      <c r="H2200" t="s">
        <v>12</v>
      </c>
    </row>
    <row r="2201" spans="1:8" x14ac:dyDescent="0.25">
      <c r="A2201" t="str">
        <f t="shared" si="42"/>
        <v>99</v>
      </c>
      <c r="B2201" t="str">
        <f>"1"</f>
        <v>1</v>
      </c>
      <c r="C2201" t="s">
        <v>548</v>
      </c>
      <c r="D2201">
        <v>125170</v>
      </c>
      <c r="E2201">
        <v>34.03</v>
      </c>
      <c r="F2201" s="1">
        <v>45535</v>
      </c>
      <c r="G2201" t="s">
        <v>30</v>
      </c>
    </row>
    <row r="2202" spans="1:8" x14ac:dyDescent="0.25">
      <c r="A2202" t="str">
        <f t="shared" si="42"/>
        <v>99</v>
      </c>
      <c r="B2202" t="str">
        <f>"1"</f>
        <v>1</v>
      </c>
      <c r="C2202" t="s">
        <v>549</v>
      </c>
      <c r="D2202">
        <v>125171</v>
      </c>
      <c r="E2202">
        <v>58.94</v>
      </c>
      <c r="F2202" s="1">
        <v>45419</v>
      </c>
      <c r="G2202" t="s">
        <v>48</v>
      </c>
      <c r="H2202" t="s">
        <v>12</v>
      </c>
    </row>
    <row r="2203" spans="1:8" x14ac:dyDescent="0.25">
      <c r="A2203" t="str">
        <f t="shared" si="42"/>
        <v>99</v>
      </c>
      <c r="B2203" t="str">
        <f>"04755"</f>
        <v>04755</v>
      </c>
      <c r="C2203" t="s">
        <v>149</v>
      </c>
      <c r="D2203">
        <v>125173</v>
      </c>
      <c r="E2203">
        <v>23</v>
      </c>
      <c r="F2203" s="1">
        <v>45435</v>
      </c>
      <c r="G2203" t="s">
        <v>48</v>
      </c>
      <c r="H2203" t="s">
        <v>12</v>
      </c>
    </row>
    <row r="2204" spans="1:8" x14ac:dyDescent="0.25">
      <c r="A2204" t="str">
        <f t="shared" si="42"/>
        <v>99</v>
      </c>
      <c r="B2204" t="str">
        <f>"04037"</f>
        <v>04037</v>
      </c>
      <c r="C2204" t="s">
        <v>150</v>
      </c>
      <c r="D2204">
        <v>125174</v>
      </c>
      <c r="E2204">
        <v>753.8</v>
      </c>
      <c r="F2204" s="1">
        <v>45435</v>
      </c>
      <c r="G2204" t="s">
        <v>48</v>
      </c>
      <c r="H2204" t="s">
        <v>12</v>
      </c>
    </row>
    <row r="2205" spans="1:8" x14ac:dyDescent="0.25">
      <c r="A2205" t="str">
        <f t="shared" si="42"/>
        <v>99</v>
      </c>
      <c r="B2205" t="str">
        <f>"04921"</f>
        <v>04921</v>
      </c>
      <c r="C2205" t="s">
        <v>151</v>
      </c>
      <c r="D2205">
        <v>125175</v>
      </c>
      <c r="E2205">
        <v>3284.97</v>
      </c>
      <c r="F2205" s="1">
        <v>45435</v>
      </c>
      <c r="G2205" t="s">
        <v>48</v>
      </c>
      <c r="H2205" t="s">
        <v>12</v>
      </c>
    </row>
    <row r="2206" spans="1:8" x14ac:dyDescent="0.25">
      <c r="A2206" t="str">
        <f t="shared" si="42"/>
        <v>99</v>
      </c>
      <c r="B2206" t="str">
        <f>"05368"</f>
        <v>05368</v>
      </c>
      <c r="C2206" t="s">
        <v>379</v>
      </c>
      <c r="D2206">
        <v>125176</v>
      </c>
      <c r="E2206">
        <v>425.99</v>
      </c>
      <c r="F2206" s="1">
        <v>45435</v>
      </c>
      <c r="G2206" t="s">
        <v>48</v>
      </c>
      <c r="H2206" t="s">
        <v>12</v>
      </c>
    </row>
    <row r="2207" spans="1:8" x14ac:dyDescent="0.25">
      <c r="A2207" t="str">
        <f t="shared" si="42"/>
        <v>99</v>
      </c>
      <c r="B2207" t="str">
        <f>"05513"</f>
        <v>05513</v>
      </c>
      <c r="C2207" t="s">
        <v>550</v>
      </c>
      <c r="D2207">
        <v>125177</v>
      </c>
      <c r="E2207">
        <v>1432</v>
      </c>
      <c r="F2207" s="1">
        <v>45435</v>
      </c>
      <c r="G2207" t="s">
        <v>48</v>
      </c>
      <c r="H2207" t="s">
        <v>12</v>
      </c>
    </row>
    <row r="2208" spans="1:8" x14ac:dyDescent="0.25">
      <c r="A2208" t="str">
        <f t="shared" si="42"/>
        <v>99</v>
      </c>
      <c r="B2208" t="str">
        <f>"04096"</f>
        <v>04096</v>
      </c>
      <c r="C2208" t="s">
        <v>52</v>
      </c>
      <c r="D2208">
        <v>125178</v>
      </c>
      <c r="E2208">
        <v>107.66</v>
      </c>
      <c r="F2208" s="1">
        <v>45435</v>
      </c>
      <c r="G2208" t="s">
        <v>48</v>
      </c>
      <c r="H2208" t="s">
        <v>12</v>
      </c>
    </row>
    <row r="2209" spans="1:8" x14ac:dyDescent="0.25">
      <c r="A2209" t="str">
        <f t="shared" si="42"/>
        <v>99</v>
      </c>
      <c r="B2209" t="str">
        <f>"05071"</f>
        <v>05071</v>
      </c>
      <c r="C2209" t="s">
        <v>52</v>
      </c>
      <c r="D2209">
        <v>125179</v>
      </c>
      <c r="E2209">
        <v>1880.49</v>
      </c>
      <c r="F2209" s="1">
        <v>45435</v>
      </c>
      <c r="G2209" t="s">
        <v>48</v>
      </c>
      <c r="H2209" t="s">
        <v>12</v>
      </c>
    </row>
    <row r="2210" spans="1:8" x14ac:dyDescent="0.25">
      <c r="A2210" t="str">
        <f t="shared" si="42"/>
        <v>99</v>
      </c>
      <c r="B2210" t="str">
        <f>"00654"</f>
        <v>00654</v>
      </c>
      <c r="C2210" t="s">
        <v>54</v>
      </c>
      <c r="D2210">
        <v>125180</v>
      </c>
      <c r="E2210">
        <v>1702.85</v>
      </c>
      <c r="F2210" s="1">
        <v>45435</v>
      </c>
      <c r="G2210" t="s">
        <v>48</v>
      </c>
      <c r="H2210" t="s">
        <v>12</v>
      </c>
    </row>
    <row r="2211" spans="1:8" x14ac:dyDescent="0.25">
      <c r="A2211" t="str">
        <f t="shared" si="42"/>
        <v>99</v>
      </c>
      <c r="B2211" t="str">
        <f>"03541"</f>
        <v>03541</v>
      </c>
      <c r="C2211" t="s">
        <v>57</v>
      </c>
      <c r="D2211">
        <v>125181</v>
      </c>
      <c r="E2211">
        <v>81.849999999999994</v>
      </c>
      <c r="F2211" s="1">
        <v>45435</v>
      </c>
      <c r="G2211" t="s">
        <v>48</v>
      </c>
      <c r="H2211" t="s">
        <v>12</v>
      </c>
    </row>
    <row r="2212" spans="1:8" x14ac:dyDescent="0.25">
      <c r="A2212" t="str">
        <f t="shared" si="42"/>
        <v>99</v>
      </c>
      <c r="B2212" t="str">
        <f>"04388"</f>
        <v>04388</v>
      </c>
      <c r="C2212" t="s">
        <v>58</v>
      </c>
      <c r="D2212">
        <v>125182</v>
      </c>
      <c r="E2212">
        <v>828.24</v>
      </c>
      <c r="F2212" s="1">
        <v>45435</v>
      </c>
      <c r="G2212" t="s">
        <v>48</v>
      </c>
      <c r="H2212" t="s">
        <v>12</v>
      </c>
    </row>
    <row r="2213" spans="1:8" x14ac:dyDescent="0.25">
      <c r="A2213" t="str">
        <f t="shared" si="42"/>
        <v>99</v>
      </c>
      <c r="B2213" t="str">
        <f>"05432"</f>
        <v>05432</v>
      </c>
      <c r="C2213" t="s">
        <v>551</v>
      </c>
      <c r="D2213">
        <v>125183</v>
      </c>
      <c r="E2213">
        <v>810</v>
      </c>
      <c r="F2213" s="1">
        <v>45435</v>
      </c>
      <c r="G2213" t="s">
        <v>48</v>
      </c>
      <c r="H2213" t="s">
        <v>12</v>
      </c>
    </row>
    <row r="2214" spans="1:8" x14ac:dyDescent="0.25">
      <c r="A2214" t="str">
        <f t="shared" si="42"/>
        <v>99</v>
      </c>
      <c r="B2214" t="str">
        <f>"05004"</f>
        <v>05004</v>
      </c>
      <c r="C2214" t="s">
        <v>264</v>
      </c>
      <c r="D2214">
        <v>125184</v>
      </c>
      <c r="E2214">
        <v>227</v>
      </c>
      <c r="F2214" s="1">
        <v>45435</v>
      </c>
      <c r="G2214" t="s">
        <v>48</v>
      </c>
      <c r="H2214" t="s">
        <v>12</v>
      </c>
    </row>
    <row r="2215" spans="1:8" x14ac:dyDescent="0.25">
      <c r="A2215" t="str">
        <f t="shared" si="42"/>
        <v>99</v>
      </c>
      <c r="B2215" t="str">
        <f>"05257"</f>
        <v>05257</v>
      </c>
      <c r="C2215" t="s">
        <v>157</v>
      </c>
      <c r="D2215">
        <v>125185</v>
      </c>
      <c r="E2215">
        <v>580</v>
      </c>
      <c r="F2215" s="1">
        <v>45435</v>
      </c>
      <c r="G2215" t="s">
        <v>48</v>
      </c>
      <c r="H2215" t="s">
        <v>12</v>
      </c>
    </row>
    <row r="2216" spans="1:8" x14ac:dyDescent="0.25">
      <c r="A2216" t="str">
        <f t="shared" si="42"/>
        <v>99</v>
      </c>
      <c r="B2216" t="str">
        <f>"03671"</f>
        <v>03671</v>
      </c>
      <c r="C2216" t="s">
        <v>242</v>
      </c>
      <c r="D2216">
        <v>125186</v>
      </c>
      <c r="E2216">
        <v>2801</v>
      </c>
      <c r="F2216" s="1">
        <v>45435</v>
      </c>
      <c r="G2216" t="s">
        <v>48</v>
      </c>
      <c r="H2216" t="s">
        <v>12</v>
      </c>
    </row>
    <row r="2217" spans="1:8" x14ac:dyDescent="0.25">
      <c r="A2217" t="str">
        <f t="shared" si="42"/>
        <v>99</v>
      </c>
      <c r="B2217" t="str">
        <f>"05460"</f>
        <v>05460</v>
      </c>
      <c r="C2217" t="s">
        <v>159</v>
      </c>
      <c r="D2217">
        <v>125187</v>
      </c>
      <c r="E2217">
        <v>394.71</v>
      </c>
      <c r="F2217" s="1">
        <v>45435</v>
      </c>
      <c r="G2217" t="s">
        <v>48</v>
      </c>
      <c r="H2217" t="s">
        <v>12</v>
      </c>
    </row>
    <row r="2218" spans="1:8" x14ac:dyDescent="0.25">
      <c r="A2218" t="str">
        <f t="shared" si="42"/>
        <v>99</v>
      </c>
      <c r="B2218" t="str">
        <f>"05129"</f>
        <v>05129</v>
      </c>
      <c r="C2218" t="s">
        <v>60</v>
      </c>
      <c r="D2218">
        <v>125188</v>
      </c>
      <c r="E2218">
        <v>255.26</v>
      </c>
      <c r="F2218" s="1">
        <v>45435</v>
      </c>
      <c r="G2218" t="s">
        <v>48</v>
      </c>
      <c r="H2218" t="s">
        <v>12</v>
      </c>
    </row>
    <row r="2219" spans="1:8" x14ac:dyDescent="0.25">
      <c r="A2219" t="str">
        <f t="shared" si="42"/>
        <v>99</v>
      </c>
      <c r="B2219" t="str">
        <f>"00340"</f>
        <v>00340</v>
      </c>
      <c r="C2219" t="s">
        <v>61</v>
      </c>
      <c r="D2219">
        <v>125189</v>
      </c>
      <c r="E2219">
        <v>89328.95</v>
      </c>
      <c r="F2219" s="1">
        <v>45435</v>
      </c>
      <c r="G2219" t="s">
        <v>48</v>
      </c>
      <c r="H2219" t="s">
        <v>12</v>
      </c>
    </row>
    <row r="2220" spans="1:8" x14ac:dyDescent="0.25">
      <c r="A2220" t="str">
        <f t="shared" si="42"/>
        <v>99</v>
      </c>
      <c r="B2220" t="str">
        <f>"00193"</f>
        <v>00193</v>
      </c>
      <c r="C2220" t="s">
        <v>552</v>
      </c>
      <c r="D2220">
        <v>125190</v>
      </c>
      <c r="E2220">
        <v>409.5</v>
      </c>
      <c r="F2220" s="1">
        <v>45435</v>
      </c>
      <c r="G2220" t="s">
        <v>553</v>
      </c>
      <c r="H2220" t="s">
        <v>12</v>
      </c>
    </row>
    <row r="2221" spans="1:8" x14ac:dyDescent="0.25">
      <c r="A2221" t="str">
        <f t="shared" si="42"/>
        <v>99</v>
      </c>
      <c r="B2221" t="str">
        <f>"00210"</f>
        <v>00210</v>
      </c>
      <c r="C2221" t="s">
        <v>398</v>
      </c>
      <c r="D2221">
        <v>125191</v>
      </c>
      <c r="E2221">
        <v>631</v>
      </c>
      <c r="F2221" s="1">
        <v>45435</v>
      </c>
      <c r="G2221" t="s">
        <v>48</v>
      </c>
      <c r="H2221" t="s">
        <v>12</v>
      </c>
    </row>
    <row r="2222" spans="1:8" x14ac:dyDescent="0.25">
      <c r="A2222" t="str">
        <f t="shared" si="42"/>
        <v>99</v>
      </c>
      <c r="B2222" t="str">
        <f>"01506"</f>
        <v>01506</v>
      </c>
      <c r="C2222" t="s">
        <v>64</v>
      </c>
      <c r="D2222">
        <v>125192</v>
      </c>
      <c r="E2222">
        <v>875</v>
      </c>
      <c r="F2222" s="1">
        <v>45435</v>
      </c>
      <c r="G2222" t="s">
        <v>48</v>
      </c>
      <c r="H2222" t="s">
        <v>12</v>
      </c>
    </row>
    <row r="2223" spans="1:8" x14ac:dyDescent="0.25">
      <c r="A2223" t="str">
        <f t="shared" si="42"/>
        <v>99</v>
      </c>
      <c r="B2223" t="str">
        <f>"05049"</f>
        <v>05049</v>
      </c>
      <c r="C2223" t="s">
        <v>65</v>
      </c>
      <c r="D2223">
        <v>125193</v>
      </c>
      <c r="E2223">
        <v>550</v>
      </c>
      <c r="F2223" s="1">
        <v>45435</v>
      </c>
      <c r="G2223" t="s">
        <v>48</v>
      </c>
      <c r="H2223" t="s">
        <v>12</v>
      </c>
    </row>
    <row r="2224" spans="1:8" x14ac:dyDescent="0.25">
      <c r="A2224" t="str">
        <f t="shared" si="42"/>
        <v>99</v>
      </c>
      <c r="B2224" t="str">
        <f>"04982"</f>
        <v>04982</v>
      </c>
      <c r="C2224" t="s">
        <v>504</v>
      </c>
      <c r="D2224">
        <v>125194</v>
      </c>
      <c r="E2224">
        <v>403.74</v>
      </c>
      <c r="F2224" s="1">
        <v>45435</v>
      </c>
      <c r="G2224" t="s">
        <v>48</v>
      </c>
      <c r="H2224" t="s">
        <v>12</v>
      </c>
    </row>
    <row r="2225" spans="1:8" x14ac:dyDescent="0.25">
      <c r="A2225" t="str">
        <f t="shared" si="42"/>
        <v>99</v>
      </c>
      <c r="B2225" t="str">
        <f>"03651"</f>
        <v>03651</v>
      </c>
      <c r="C2225" t="s">
        <v>265</v>
      </c>
      <c r="D2225">
        <v>125195</v>
      </c>
      <c r="E2225">
        <v>224.5</v>
      </c>
      <c r="F2225" s="1">
        <v>45435</v>
      </c>
      <c r="G2225" t="s">
        <v>48</v>
      </c>
      <c r="H2225" t="s">
        <v>12</v>
      </c>
    </row>
    <row r="2226" spans="1:8" x14ac:dyDescent="0.25">
      <c r="A2226" t="str">
        <f t="shared" si="42"/>
        <v>99</v>
      </c>
      <c r="B2226" t="str">
        <f>"05339"</f>
        <v>05339</v>
      </c>
      <c r="C2226" t="s">
        <v>523</v>
      </c>
      <c r="D2226">
        <v>125196</v>
      </c>
      <c r="E2226">
        <v>40</v>
      </c>
      <c r="F2226" s="1">
        <v>45435</v>
      </c>
      <c r="G2226" t="s">
        <v>48</v>
      </c>
      <c r="H2226" t="s">
        <v>12</v>
      </c>
    </row>
    <row r="2227" spans="1:8" x14ac:dyDescent="0.25">
      <c r="A2227" t="str">
        <f t="shared" si="42"/>
        <v>99</v>
      </c>
      <c r="B2227" t="str">
        <f>"00329"</f>
        <v>00329</v>
      </c>
      <c r="C2227" t="s">
        <v>67</v>
      </c>
      <c r="D2227">
        <v>125197</v>
      </c>
      <c r="E2227">
        <v>189</v>
      </c>
      <c r="F2227" s="1">
        <v>45435</v>
      </c>
      <c r="G2227" t="s">
        <v>48</v>
      </c>
      <c r="H2227" t="s">
        <v>12</v>
      </c>
    </row>
    <row r="2228" spans="1:8" x14ac:dyDescent="0.25">
      <c r="A2228" t="str">
        <f t="shared" si="42"/>
        <v>99</v>
      </c>
      <c r="B2228" t="str">
        <f>"04206"</f>
        <v>04206</v>
      </c>
      <c r="C2228" t="s">
        <v>129</v>
      </c>
      <c r="D2228">
        <v>125198</v>
      </c>
      <c r="E2228">
        <v>488.88</v>
      </c>
      <c r="F2228" s="1">
        <v>45435</v>
      </c>
      <c r="G2228" t="s">
        <v>48</v>
      </c>
      <c r="H2228" t="s">
        <v>12</v>
      </c>
    </row>
    <row r="2229" spans="1:8" x14ac:dyDescent="0.25">
      <c r="A2229" t="str">
        <f t="shared" si="42"/>
        <v>99</v>
      </c>
      <c r="B2229" t="str">
        <f>"04549"</f>
        <v>04549</v>
      </c>
      <c r="C2229" t="s">
        <v>164</v>
      </c>
      <c r="D2229">
        <v>125199</v>
      </c>
      <c r="E2229">
        <v>7414.96</v>
      </c>
      <c r="F2229" s="1">
        <v>45435</v>
      </c>
      <c r="G2229" t="s">
        <v>48</v>
      </c>
      <c r="H2229" t="s">
        <v>12</v>
      </c>
    </row>
    <row r="2230" spans="1:8" x14ac:dyDescent="0.25">
      <c r="A2230" t="str">
        <f t="shared" si="42"/>
        <v>99</v>
      </c>
      <c r="B2230" t="str">
        <f>"05478"</f>
        <v>05478</v>
      </c>
      <c r="C2230" t="s">
        <v>554</v>
      </c>
      <c r="D2230">
        <v>125200</v>
      </c>
      <c r="E2230">
        <v>490</v>
      </c>
      <c r="F2230" s="1">
        <v>45435</v>
      </c>
      <c r="G2230" t="s">
        <v>48</v>
      </c>
      <c r="H2230" t="s">
        <v>12</v>
      </c>
    </row>
    <row r="2231" spans="1:8" x14ac:dyDescent="0.25">
      <c r="A2231" t="str">
        <f t="shared" si="42"/>
        <v>99</v>
      </c>
      <c r="B2231" t="str">
        <f>"00364"</f>
        <v>00364</v>
      </c>
      <c r="C2231" t="s">
        <v>165</v>
      </c>
      <c r="D2231">
        <v>125201</v>
      </c>
      <c r="E2231">
        <v>519.37</v>
      </c>
      <c r="F2231" s="1">
        <v>45435</v>
      </c>
      <c r="G2231" t="s">
        <v>48</v>
      </c>
      <c r="H2231" t="s">
        <v>12</v>
      </c>
    </row>
    <row r="2232" spans="1:8" x14ac:dyDescent="0.25">
      <c r="A2232" t="str">
        <f t="shared" si="42"/>
        <v>99</v>
      </c>
      <c r="B2232" t="str">
        <f>"03010"</f>
        <v>03010</v>
      </c>
      <c r="C2232" t="s">
        <v>71</v>
      </c>
      <c r="D2232">
        <v>125202</v>
      </c>
      <c r="E2232">
        <v>38</v>
      </c>
      <c r="F2232" s="1">
        <v>45435</v>
      </c>
      <c r="G2232" t="s">
        <v>48</v>
      </c>
      <c r="H2232" t="s">
        <v>12</v>
      </c>
    </row>
    <row r="2233" spans="1:8" x14ac:dyDescent="0.25">
      <c r="A2233" t="str">
        <f t="shared" si="42"/>
        <v>99</v>
      </c>
      <c r="B2233" t="str">
        <f>"04483"</f>
        <v>04483</v>
      </c>
      <c r="C2233" t="s">
        <v>267</v>
      </c>
      <c r="D2233">
        <v>125203</v>
      </c>
      <c r="E2233">
        <v>80</v>
      </c>
      <c r="F2233" s="1">
        <v>45435</v>
      </c>
      <c r="G2233" t="s">
        <v>48</v>
      </c>
      <c r="H2233" t="s">
        <v>12</v>
      </c>
    </row>
    <row r="2234" spans="1:8" x14ac:dyDescent="0.25">
      <c r="A2234" t="str">
        <f t="shared" si="42"/>
        <v>99</v>
      </c>
      <c r="B2234" t="str">
        <f>"01491"</f>
        <v>01491</v>
      </c>
      <c r="C2234" t="s">
        <v>167</v>
      </c>
      <c r="D2234">
        <v>125204</v>
      </c>
      <c r="E2234">
        <v>8586.44</v>
      </c>
      <c r="F2234" s="1">
        <v>45435</v>
      </c>
      <c r="G2234" t="s">
        <v>48</v>
      </c>
      <c r="H2234" t="s">
        <v>12</v>
      </c>
    </row>
    <row r="2235" spans="1:8" x14ac:dyDescent="0.25">
      <c r="A2235" t="str">
        <f t="shared" si="42"/>
        <v>99</v>
      </c>
      <c r="B2235" t="str">
        <f>"04994"</f>
        <v>04994</v>
      </c>
      <c r="C2235" t="s">
        <v>73</v>
      </c>
      <c r="D2235">
        <v>125205</v>
      </c>
      <c r="E2235">
        <v>111.2</v>
      </c>
      <c r="F2235" s="1">
        <v>45435</v>
      </c>
      <c r="G2235" t="s">
        <v>48</v>
      </c>
      <c r="H2235" t="s">
        <v>12</v>
      </c>
    </row>
    <row r="2236" spans="1:8" x14ac:dyDescent="0.25">
      <c r="A2236" t="str">
        <f t="shared" si="42"/>
        <v>99</v>
      </c>
      <c r="B2236" t="str">
        <f>"01877"</f>
        <v>01877</v>
      </c>
      <c r="C2236" t="s">
        <v>74</v>
      </c>
      <c r="D2236">
        <v>125206</v>
      </c>
      <c r="E2236">
        <v>103.42</v>
      </c>
      <c r="F2236" s="1">
        <v>45435</v>
      </c>
      <c r="G2236" t="s">
        <v>48</v>
      </c>
      <c r="H2236" t="s">
        <v>12</v>
      </c>
    </row>
    <row r="2237" spans="1:8" x14ac:dyDescent="0.25">
      <c r="A2237" t="str">
        <f t="shared" si="42"/>
        <v>99</v>
      </c>
      <c r="B2237" t="str">
        <f>"05390"</f>
        <v>05390</v>
      </c>
      <c r="C2237" t="s">
        <v>294</v>
      </c>
      <c r="D2237">
        <v>125207</v>
      </c>
      <c r="E2237">
        <v>720</v>
      </c>
      <c r="F2237" s="1">
        <v>45435</v>
      </c>
      <c r="G2237" t="s">
        <v>48</v>
      </c>
      <c r="H2237" t="s">
        <v>12</v>
      </c>
    </row>
    <row r="2238" spans="1:8" x14ac:dyDescent="0.25">
      <c r="A2238" t="str">
        <f t="shared" si="42"/>
        <v>99</v>
      </c>
      <c r="B2238" t="str">
        <f>"04895"</f>
        <v>04895</v>
      </c>
      <c r="C2238" t="s">
        <v>311</v>
      </c>
      <c r="D2238">
        <v>125208</v>
      </c>
      <c r="E2238">
        <v>3168.05</v>
      </c>
      <c r="F2238" s="1">
        <v>45435</v>
      </c>
      <c r="G2238" t="s">
        <v>48</v>
      </c>
      <c r="H2238" t="s">
        <v>12</v>
      </c>
    </row>
    <row r="2239" spans="1:8" x14ac:dyDescent="0.25">
      <c r="A2239" t="str">
        <f t="shared" si="42"/>
        <v>99</v>
      </c>
      <c r="B2239" t="str">
        <f>"02969"</f>
        <v>02969</v>
      </c>
      <c r="C2239" t="s">
        <v>170</v>
      </c>
      <c r="D2239">
        <v>125211</v>
      </c>
      <c r="E2239">
        <v>135</v>
      </c>
      <c r="F2239" s="1">
        <v>45435</v>
      </c>
      <c r="G2239" t="s">
        <v>48</v>
      </c>
      <c r="H2239" t="s">
        <v>12</v>
      </c>
    </row>
    <row r="2240" spans="1:8" x14ac:dyDescent="0.25">
      <c r="A2240" t="str">
        <f t="shared" si="42"/>
        <v>99</v>
      </c>
      <c r="B2240" t="str">
        <f>"02720"</f>
        <v>02720</v>
      </c>
      <c r="C2240" t="s">
        <v>133</v>
      </c>
      <c r="D2240">
        <v>125212</v>
      </c>
      <c r="E2240">
        <v>720</v>
      </c>
      <c r="F2240" s="1">
        <v>45435</v>
      </c>
      <c r="G2240" t="s">
        <v>48</v>
      </c>
      <c r="H2240" t="s">
        <v>12</v>
      </c>
    </row>
    <row r="2241" spans="1:8" x14ac:dyDescent="0.25">
      <c r="A2241" t="str">
        <f t="shared" si="42"/>
        <v>99</v>
      </c>
      <c r="B2241" t="str">
        <f>"05327"</f>
        <v>05327</v>
      </c>
      <c r="C2241" t="s">
        <v>295</v>
      </c>
      <c r="D2241">
        <v>125213</v>
      </c>
      <c r="E2241">
        <v>450</v>
      </c>
      <c r="F2241" s="1">
        <v>45435</v>
      </c>
      <c r="G2241" t="s">
        <v>48</v>
      </c>
      <c r="H2241" t="s">
        <v>12</v>
      </c>
    </row>
    <row r="2242" spans="1:8" x14ac:dyDescent="0.25">
      <c r="A2242" t="str">
        <f t="shared" ref="A2242:A2305" si="43">"99"</f>
        <v>99</v>
      </c>
      <c r="B2242" t="str">
        <f>"01415"</f>
        <v>01415</v>
      </c>
      <c r="C2242" t="s">
        <v>81</v>
      </c>
      <c r="D2242">
        <v>125214</v>
      </c>
      <c r="E2242">
        <v>1923.36</v>
      </c>
      <c r="F2242" s="1">
        <v>45435</v>
      </c>
      <c r="G2242" t="s">
        <v>48</v>
      </c>
      <c r="H2242" t="s">
        <v>12</v>
      </c>
    </row>
    <row r="2243" spans="1:8" x14ac:dyDescent="0.25">
      <c r="A2243" t="str">
        <f t="shared" si="43"/>
        <v>99</v>
      </c>
      <c r="B2243" t="str">
        <f>"00565"</f>
        <v>00565</v>
      </c>
      <c r="C2243" t="s">
        <v>82</v>
      </c>
      <c r="D2243">
        <v>125216</v>
      </c>
      <c r="E2243">
        <v>1973.14</v>
      </c>
      <c r="F2243" s="1">
        <v>45435</v>
      </c>
      <c r="G2243" t="s">
        <v>48</v>
      </c>
      <c r="H2243" t="s">
        <v>12</v>
      </c>
    </row>
    <row r="2244" spans="1:8" x14ac:dyDescent="0.25">
      <c r="A2244" t="str">
        <f t="shared" si="43"/>
        <v>99</v>
      </c>
      <c r="B2244" t="str">
        <f>"05518"</f>
        <v>05518</v>
      </c>
      <c r="C2244" t="s">
        <v>555</v>
      </c>
      <c r="D2244">
        <v>125219</v>
      </c>
      <c r="E2244">
        <v>69</v>
      </c>
      <c r="F2244" s="1">
        <v>45435</v>
      </c>
      <c r="G2244" t="s">
        <v>48</v>
      </c>
      <c r="H2244" t="s">
        <v>12</v>
      </c>
    </row>
    <row r="2245" spans="1:8" x14ac:dyDescent="0.25">
      <c r="A2245" t="str">
        <f t="shared" si="43"/>
        <v>99</v>
      </c>
      <c r="B2245" t="str">
        <f>"04331"</f>
        <v>04331</v>
      </c>
      <c r="C2245" t="s">
        <v>86</v>
      </c>
      <c r="D2245">
        <v>125220</v>
      </c>
      <c r="E2245">
        <v>16000</v>
      </c>
      <c r="F2245" s="1">
        <v>45435</v>
      </c>
      <c r="G2245" t="s">
        <v>48</v>
      </c>
      <c r="H2245" t="s">
        <v>12</v>
      </c>
    </row>
    <row r="2246" spans="1:8" x14ac:dyDescent="0.25">
      <c r="A2246" t="str">
        <f t="shared" si="43"/>
        <v>99</v>
      </c>
      <c r="B2246" t="str">
        <f>"04331"</f>
        <v>04331</v>
      </c>
      <c r="C2246" t="s">
        <v>86</v>
      </c>
      <c r="D2246">
        <v>125221</v>
      </c>
      <c r="E2246">
        <v>938.1</v>
      </c>
      <c r="F2246" s="1">
        <v>45435</v>
      </c>
      <c r="G2246" t="s">
        <v>48</v>
      </c>
      <c r="H2246" t="s">
        <v>12</v>
      </c>
    </row>
    <row r="2247" spans="1:8" x14ac:dyDescent="0.25">
      <c r="A2247" t="str">
        <f t="shared" si="43"/>
        <v>99</v>
      </c>
      <c r="B2247" t="str">
        <f>"04331"</f>
        <v>04331</v>
      </c>
      <c r="C2247" t="s">
        <v>86</v>
      </c>
      <c r="D2247">
        <v>125222</v>
      </c>
      <c r="E2247">
        <v>7770</v>
      </c>
      <c r="F2247" s="1">
        <v>45435</v>
      </c>
      <c r="G2247" t="s">
        <v>48</v>
      </c>
      <c r="H2247" t="s">
        <v>12</v>
      </c>
    </row>
    <row r="2248" spans="1:8" x14ac:dyDescent="0.25">
      <c r="A2248" t="str">
        <f t="shared" si="43"/>
        <v>99</v>
      </c>
      <c r="B2248" t="str">
        <f>"04331"</f>
        <v>04331</v>
      </c>
      <c r="C2248" t="s">
        <v>86</v>
      </c>
      <c r="D2248">
        <v>125223</v>
      </c>
      <c r="E2248">
        <v>9275</v>
      </c>
      <c r="F2248" s="1">
        <v>45435</v>
      </c>
      <c r="G2248" t="s">
        <v>48</v>
      </c>
      <c r="H2248" t="s">
        <v>12</v>
      </c>
    </row>
    <row r="2249" spans="1:8" x14ac:dyDescent="0.25">
      <c r="A2249" t="str">
        <f t="shared" si="43"/>
        <v>99</v>
      </c>
      <c r="B2249" t="str">
        <f>"03463"</f>
        <v>03463</v>
      </c>
      <c r="C2249" t="s">
        <v>88</v>
      </c>
      <c r="D2249">
        <v>125224</v>
      </c>
      <c r="E2249">
        <v>110.2</v>
      </c>
      <c r="F2249" s="1">
        <v>45435</v>
      </c>
      <c r="G2249" t="s">
        <v>48</v>
      </c>
      <c r="H2249" t="s">
        <v>12</v>
      </c>
    </row>
    <row r="2250" spans="1:8" x14ac:dyDescent="0.25">
      <c r="A2250" t="str">
        <f t="shared" si="43"/>
        <v>99</v>
      </c>
      <c r="B2250" t="str">
        <f>"03974"</f>
        <v>03974</v>
      </c>
      <c r="C2250" t="s">
        <v>176</v>
      </c>
      <c r="D2250">
        <v>125225</v>
      </c>
      <c r="E2250">
        <v>1674.02</v>
      </c>
      <c r="F2250" s="1">
        <v>45435</v>
      </c>
      <c r="G2250" t="s">
        <v>48</v>
      </c>
      <c r="H2250" t="s">
        <v>12</v>
      </c>
    </row>
    <row r="2251" spans="1:8" x14ac:dyDescent="0.25">
      <c r="A2251" t="str">
        <f t="shared" si="43"/>
        <v>99</v>
      </c>
      <c r="B2251" t="str">
        <f>"05172"</f>
        <v>05172</v>
      </c>
      <c r="C2251" t="s">
        <v>89</v>
      </c>
      <c r="D2251">
        <v>125226</v>
      </c>
      <c r="E2251">
        <v>2091.91</v>
      </c>
      <c r="F2251" s="1">
        <v>45435</v>
      </c>
      <c r="G2251" t="s">
        <v>48</v>
      </c>
      <c r="H2251" t="s">
        <v>12</v>
      </c>
    </row>
    <row r="2252" spans="1:8" x14ac:dyDescent="0.25">
      <c r="A2252" t="str">
        <f t="shared" si="43"/>
        <v>99</v>
      </c>
      <c r="B2252" t="str">
        <f>"05506"</f>
        <v>05506</v>
      </c>
      <c r="C2252" t="s">
        <v>524</v>
      </c>
      <c r="D2252">
        <v>125227</v>
      </c>
      <c r="E2252">
        <v>125</v>
      </c>
      <c r="F2252" s="1">
        <v>45435</v>
      </c>
      <c r="G2252" t="s">
        <v>48</v>
      </c>
      <c r="H2252" t="s">
        <v>12</v>
      </c>
    </row>
    <row r="2253" spans="1:8" x14ac:dyDescent="0.25">
      <c r="A2253" t="str">
        <f t="shared" si="43"/>
        <v>99</v>
      </c>
      <c r="B2253" t="str">
        <f>"03734"</f>
        <v>03734</v>
      </c>
      <c r="C2253" t="s">
        <v>177</v>
      </c>
      <c r="D2253">
        <v>125228</v>
      </c>
      <c r="E2253">
        <v>105</v>
      </c>
      <c r="F2253" s="1">
        <v>45435</v>
      </c>
      <c r="G2253" t="s">
        <v>48</v>
      </c>
      <c r="H2253" t="s">
        <v>12</v>
      </c>
    </row>
    <row r="2254" spans="1:8" x14ac:dyDescent="0.25">
      <c r="A2254" t="str">
        <f t="shared" si="43"/>
        <v>99</v>
      </c>
      <c r="B2254" t="str">
        <f>"05142"</f>
        <v>05142</v>
      </c>
      <c r="C2254" t="s">
        <v>92</v>
      </c>
      <c r="D2254">
        <v>125229</v>
      </c>
      <c r="E2254">
        <v>238.56</v>
      </c>
      <c r="F2254" s="1">
        <v>45435</v>
      </c>
      <c r="G2254" t="s">
        <v>48</v>
      </c>
      <c r="H2254" t="s">
        <v>12</v>
      </c>
    </row>
    <row r="2255" spans="1:8" x14ac:dyDescent="0.25">
      <c r="A2255" t="str">
        <f t="shared" si="43"/>
        <v>99</v>
      </c>
      <c r="B2255" t="str">
        <f>"04998"</f>
        <v>04998</v>
      </c>
      <c r="C2255" t="s">
        <v>94</v>
      </c>
      <c r="D2255">
        <v>125230</v>
      </c>
      <c r="E2255">
        <v>448.24</v>
      </c>
      <c r="F2255" s="1">
        <v>45435</v>
      </c>
      <c r="G2255" t="s">
        <v>48</v>
      </c>
      <c r="H2255" t="s">
        <v>12</v>
      </c>
    </row>
    <row r="2256" spans="1:8" x14ac:dyDescent="0.25">
      <c r="A2256" t="str">
        <f t="shared" si="43"/>
        <v>99</v>
      </c>
      <c r="B2256" t="str">
        <f>"03329"</f>
        <v>03329</v>
      </c>
      <c r="C2256" t="s">
        <v>216</v>
      </c>
      <c r="D2256">
        <v>125231</v>
      </c>
      <c r="E2256">
        <v>750</v>
      </c>
      <c r="F2256" s="1">
        <v>45435</v>
      </c>
      <c r="G2256" t="s">
        <v>48</v>
      </c>
      <c r="H2256" t="s">
        <v>12</v>
      </c>
    </row>
    <row r="2257" spans="1:8" x14ac:dyDescent="0.25">
      <c r="A2257" t="str">
        <f t="shared" si="43"/>
        <v>99</v>
      </c>
      <c r="B2257" t="str">
        <f>"02536"</f>
        <v>02536</v>
      </c>
      <c r="C2257" t="s">
        <v>96</v>
      </c>
      <c r="D2257">
        <v>125232</v>
      </c>
      <c r="E2257">
        <v>617.26</v>
      </c>
      <c r="F2257" s="1">
        <v>45435</v>
      </c>
      <c r="G2257" t="s">
        <v>48</v>
      </c>
      <c r="H2257" t="s">
        <v>12</v>
      </c>
    </row>
    <row r="2258" spans="1:8" x14ac:dyDescent="0.25">
      <c r="A2258" t="str">
        <f t="shared" si="43"/>
        <v>99</v>
      </c>
      <c r="B2258" t="str">
        <f>"05271"</f>
        <v>05271</v>
      </c>
      <c r="C2258" t="s">
        <v>556</v>
      </c>
      <c r="D2258">
        <v>125233</v>
      </c>
      <c r="E2258">
        <v>900</v>
      </c>
      <c r="F2258" s="1">
        <v>45435</v>
      </c>
      <c r="G2258" t="s">
        <v>48</v>
      </c>
      <c r="H2258" t="s">
        <v>12</v>
      </c>
    </row>
    <row r="2259" spans="1:8" x14ac:dyDescent="0.25">
      <c r="A2259" t="str">
        <f t="shared" si="43"/>
        <v>99</v>
      </c>
      <c r="B2259" t="str">
        <f>"05298"</f>
        <v>05298</v>
      </c>
      <c r="C2259" t="s">
        <v>218</v>
      </c>
      <c r="D2259">
        <v>125234</v>
      </c>
      <c r="E2259">
        <v>8972.52</v>
      </c>
      <c r="F2259" s="1">
        <v>45435</v>
      </c>
      <c r="G2259" t="s">
        <v>48</v>
      </c>
      <c r="H2259" t="s">
        <v>12</v>
      </c>
    </row>
    <row r="2260" spans="1:8" x14ac:dyDescent="0.25">
      <c r="A2260" t="str">
        <f t="shared" si="43"/>
        <v>99</v>
      </c>
      <c r="B2260" t="str">
        <f>"05491"</f>
        <v>05491</v>
      </c>
      <c r="C2260" t="s">
        <v>436</v>
      </c>
      <c r="D2260">
        <v>125235</v>
      </c>
      <c r="E2260">
        <v>810</v>
      </c>
      <c r="F2260" s="1">
        <v>45435</v>
      </c>
      <c r="G2260" t="s">
        <v>48</v>
      </c>
      <c r="H2260" t="s">
        <v>12</v>
      </c>
    </row>
    <row r="2261" spans="1:8" x14ac:dyDescent="0.25">
      <c r="A2261" t="str">
        <f t="shared" si="43"/>
        <v>99</v>
      </c>
      <c r="B2261" t="str">
        <f>"00437"</f>
        <v>00437</v>
      </c>
      <c r="C2261" t="s">
        <v>99</v>
      </c>
      <c r="D2261">
        <v>125236</v>
      </c>
      <c r="E2261">
        <v>9.7899999999999991</v>
      </c>
      <c r="F2261" s="1">
        <v>45435</v>
      </c>
      <c r="G2261" t="s">
        <v>48</v>
      </c>
      <c r="H2261" t="s">
        <v>12</v>
      </c>
    </row>
    <row r="2262" spans="1:8" x14ac:dyDescent="0.25">
      <c r="A2262" t="str">
        <f t="shared" si="43"/>
        <v>99</v>
      </c>
      <c r="B2262" t="str">
        <f>"1"</f>
        <v>1</v>
      </c>
      <c r="C2262" t="s">
        <v>557</v>
      </c>
      <c r="D2262">
        <v>125237</v>
      </c>
      <c r="E2262">
        <v>115</v>
      </c>
      <c r="F2262" s="1">
        <v>45435</v>
      </c>
      <c r="G2262" t="s">
        <v>48</v>
      </c>
      <c r="H2262" t="s">
        <v>12</v>
      </c>
    </row>
    <row r="2263" spans="1:8" x14ac:dyDescent="0.25">
      <c r="A2263" t="str">
        <f t="shared" si="43"/>
        <v>99</v>
      </c>
      <c r="B2263" t="str">
        <f>"00818"</f>
        <v>00818</v>
      </c>
      <c r="C2263" t="s">
        <v>138</v>
      </c>
      <c r="D2263">
        <v>125238</v>
      </c>
      <c r="E2263">
        <v>293.97000000000003</v>
      </c>
      <c r="F2263" s="1">
        <v>45435</v>
      </c>
      <c r="G2263" t="s">
        <v>48</v>
      </c>
      <c r="H2263" t="s">
        <v>12</v>
      </c>
    </row>
    <row r="2264" spans="1:8" x14ac:dyDescent="0.25">
      <c r="A2264" t="str">
        <f t="shared" si="43"/>
        <v>99</v>
      </c>
      <c r="B2264" t="str">
        <f>"00245"</f>
        <v>00245</v>
      </c>
      <c r="C2264" t="s">
        <v>102</v>
      </c>
      <c r="D2264">
        <v>125239</v>
      </c>
      <c r="E2264">
        <v>100</v>
      </c>
      <c r="F2264" s="1">
        <v>45435</v>
      </c>
      <c r="G2264" t="s">
        <v>48</v>
      </c>
      <c r="H2264" t="s">
        <v>12</v>
      </c>
    </row>
    <row r="2265" spans="1:8" x14ac:dyDescent="0.25">
      <c r="A2265" t="str">
        <f t="shared" si="43"/>
        <v>99</v>
      </c>
      <c r="B2265" t="str">
        <f>"05382"</f>
        <v>05382</v>
      </c>
      <c r="C2265" t="s">
        <v>103</v>
      </c>
      <c r="D2265">
        <v>125240</v>
      </c>
      <c r="E2265">
        <v>477.26</v>
      </c>
      <c r="F2265" s="1">
        <v>45435</v>
      </c>
      <c r="G2265" t="s">
        <v>48</v>
      </c>
      <c r="H2265" t="s">
        <v>12</v>
      </c>
    </row>
    <row r="2266" spans="1:8" x14ac:dyDescent="0.25">
      <c r="A2266" t="str">
        <f t="shared" si="43"/>
        <v>99</v>
      </c>
      <c r="B2266" t="str">
        <f>"04316"</f>
        <v>04316</v>
      </c>
      <c r="C2266" t="s">
        <v>105</v>
      </c>
      <c r="D2266">
        <v>125241</v>
      </c>
      <c r="E2266">
        <v>445.34</v>
      </c>
      <c r="F2266" s="1">
        <v>45435</v>
      </c>
      <c r="G2266" t="s">
        <v>48</v>
      </c>
      <c r="H2266" t="s">
        <v>12</v>
      </c>
    </row>
    <row r="2267" spans="1:8" x14ac:dyDescent="0.25">
      <c r="A2267" t="str">
        <f t="shared" si="43"/>
        <v>99</v>
      </c>
      <c r="B2267" t="str">
        <f>"04772"</f>
        <v>04772</v>
      </c>
      <c r="C2267" t="s">
        <v>342</v>
      </c>
      <c r="D2267">
        <v>125242</v>
      </c>
      <c r="E2267">
        <v>500</v>
      </c>
      <c r="F2267" s="1">
        <v>45435</v>
      </c>
      <c r="G2267" t="s">
        <v>48</v>
      </c>
      <c r="H2267" t="s">
        <v>12</v>
      </c>
    </row>
    <row r="2268" spans="1:8" x14ac:dyDescent="0.25">
      <c r="A2268" t="str">
        <f t="shared" si="43"/>
        <v>99</v>
      </c>
      <c r="B2268" t="str">
        <f>"04730"</f>
        <v>04730</v>
      </c>
      <c r="C2268" t="s">
        <v>439</v>
      </c>
      <c r="D2268">
        <v>125243</v>
      </c>
      <c r="E2268">
        <v>523.14</v>
      </c>
      <c r="F2268" s="1">
        <v>45435</v>
      </c>
      <c r="G2268" t="s">
        <v>48</v>
      </c>
      <c r="H2268" t="s">
        <v>12</v>
      </c>
    </row>
    <row r="2269" spans="1:8" x14ac:dyDescent="0.25">
      <c r="A2269" t="str">
        <f t="shared" si="43"/>
        <v>99</v>
      </c>
      <c r="B2269" t="str">
        <f>"00905"</f>
        <v>00905</v>
      </c>
      <c r="C2269" t="s">
        <v>280</v>
      </c>
      <c r="D2269">
        <v>125244</v>
      </c>
      <c r="E2269">
        <v>865.73</v>
      </c>
      <c r="F2269" s="1">
        <v>45435</v>
      </c>
      <c r="G2269" t="s">
        <v>48</v>
      </c>
      <c r="H2269" t="s">
        <v>12</v>
      </c>
    </row>
    <row r="2270" spans="1:8" x14ac:dyDescent="0.25">
      <c r="A2270" t="str">
        <f t="shared" si="43"/>
        <v>99</v>
      </c>
      <c r="B2270" t="str">
        <f>"03365"</f>
        <v>03365</v>
      </c>
      <c r="C2270" t="s">
        <v>440</v>
      </c>
      <c r="D2270">
        <v>125245</v>
      </c>
      <c r="E2270">
        <v>205</v>
      </c>
      <c r="F2270" s="1">
        <v>45435</v>
      </c>
      <c r="G2270" t="s">
        <v>48</v>
      </c>
      <c r="H2270" t="s">
        <v>12</v>
      </c>
    </row>
    <row r="2271" spans="1:8" x14ac:dyDescent="0.25">
      <c r="A2271" t="str">
        <f t="shared" si="43"/>
        <v>99</v>
      </c>
      <c r="B2271" t="str">
        <f>"04473"</f>
        <v>04473</v>
      </c>
      <c r="C2271" t="s">
        <v>107</v>
      </c>
      <c r="D2271">
        <v>125246</v>
      </c>
      <c r="E2271">
        <v>242</v>
      </c>
      <c r="F2271" s="1">
        <v>45435</v>
      </c>
      <c r="G2271" t="s">
        <v>48</v>
      </c>
      <c r="H2271" t="s">
        <v>12</v>
      </c>
    </row>
    <row r="2272" spans="1:8" x14ac:dyDescent="0.25">
      <c r="A2272" t="str">
        <f t="shared" si="43"/>
        <v>99</v>
      </c>
      <c r="B2272" t="str">
        <f>"00916"</f>
        <v>00916</v>
      </c>
      <c r="C2272" t="s">
        <v>142</v>
      </c>
      <c r="D2272">
        <v>125247</v>
      </c>
      <c r="E2272">
        <v>1948.1</v>
      </c>
      <c r="F2272" s="1">
        <v>45435</v>
      </c>
      <c r="G2272" t="s">
        <v>48</v>
      </c>
      <c r="H2272" t="s">
        <v>12</v>
      </c>
    </row>
    <row r="2273" spans="1:8" x14ac:dyDescent="0.25">
      <c r="A2273" t="str">
        <f t="shared" si="43"/>
        <v>99</v>
      </c>
      <c r="B2273" t="str">
        <f>"1"</f>
        <v>1</v>
      </c>
      <c r="C2273" t="s">
        <v>558</v>
      </c>
      <c r="D2273">
        <v>125248</v>
      </c>
      <c r="E2273">
        <v>290</v>
      </c>
      <c r="F2273" s="1">
        <v>45435</v>
      </c>
      <c r="G2273" t="s">
        <v>48</v>
      </c>
      <c r="H2273" t="s">
        <v>12</v>
      </c>
    </row>
    <row r="2274" spans="1:8" x14ac:dyDescent="0.25">
      <c r="A2274" t="str">
        <f t="shared" si="43"/>
        <v>99</v>
      </c>
      <c r="B2274" t="str">
        <f>"1"</f>
        <v>1</v>
      </c>
      <c r="C2274" t="s">
        <v>559</v>
      </c>
      <c r="D2274">
        <v>125249</v>
      </c>
      <c r="E2274">
        <v>100</v>
      </c>
      <c r="F2274" s="1">
        <v>45435</v>
      </c>
      <c r="G2274" t="s">
        <v>48</v>
      </c>
      <c r="H2274" t="s">
        <v>12</v>
      </c>
    </row>
    <row r="2275" spans="1:8" x14ac:dyDescent="0.25">
      <c r="A2275" t="str">
        <f t="shared" si="43"/>
        <v>99</v>
      </c>
      <c r="B2275" t="str">
        <f>"01049"</f>
        <v>01049</v>
      </c>
      <c r="C2275" t="s">
        <v>190</v>
      </c>
      <c r="D2275">
        <v>125250</v>
      </c>
      <c r="E2275">
        <v>810</v>
      </c>
      <c r="F2275" s="1">
        <v>45435</v>
      </c>
      <c r="G2275" t="s">
        <v>48</v>
      </c>
      <c r="H2275" t="s">
        <v>12</v>
      </c>
    </row>
    <row r="2276" spans="1:8" x14ac:dyDescent="0.25">
      <c r="A2276" t="str">
        <f t="shared" si="43"/>
        <v>99</v>
      </c>
      <c r="B2276" t="str">
        <f>"00336"</f>
        <v>00336</v>
      </c>
      <c r="C2276" t="s">
        <v>116</v>
      </c>
      <c r="D2276">
        <v>125251</v>
      </c>
      <c r="E2276">
        <v>112</v>
      </c>
      <c r="F2276" s="1">
        <v>45435</v>
      </c>
      <c r="G2276" t="s">
        <v>48</v>
      </c>
      <c r="H2276" t="s">
        <v>12</v>
      </c>
    </row>
    <row r="2277" spans="1:8" x14ac:dyDescent="0.25">
      <c r="A2277" t="str">
        <f t="shared" si="43"/>
        <v>99</v>
      </c>
      <c r="B2277" t="str">
        <f>"05462"</f>
        <v>05462</v>
      </c>
      <c r="C2277" t="s">
        <v>285</v>
      </c>
      <c r="D2277">
        <v>125252</v>
      </c>
      <c r="E2277">
        <v>600</v>
      </c>
      <c r="F2277" s="1">
        <v>45435</v>
      </c>
      <c r="G2277" t="s">
        <v>48</v>
      </c>
      <c r="H2277" t="s">
        <v>12</v>
      </c>
    </row>
    <row r="2278" spans="1:8" x14ac:dyDescent="0.25">
      <c r="A2278" t="str">
        <f t="shared" si="43"/>
        <v>99</v>
      </c>
      <c r="B2278" t="str">
        <f>"01096"</f>
        <v>01096</v>
      </c>
      <c r="C2278" t="s">
        <v>560</v>
      </c>
      <c r="D2278">
        <v>125253</v>
      </c>
      <c r="E2278">
        <v>376.01</v>
      </c>
      <c r="F2278" s="1">
        <v>45435</v>
      </c>
      <c r="G2278" t="s">
        <v>48</v>
      </c>
      <c r="H2278" t="s">
        <v>12</v>
      </c>
    </row>
    <row r="2279" spans="1:8" x14ac:dyDescent="0.25">
      <c r="A2279" t="str">
        <f t="shared" si="43"/>
        <v>99</v>
      </c>
      <c r="B2279" t="str">
        <f>"05330"</f>
        <v>05330</v>
      </c>
      <c r="C2279" t="s">
        <v>118</v>
      </c>
      <c r="D2279">
        <v>125254</v>
      </c>
      <c r="E2279">
        <v>140</v>
      </c>
      <c r="F2279" s="1">
        <v>45435</v>
      </c>
      <c r="G2279" t="s">
        <v>48</v>
      </c>
      <c r="H2279" t="s">
        <v>12</v>
      </c>
    </row>
    <row r="2280" spans="1:8" x14ac:dyDescent="0.25">
      <c r="A2280" t="str">
        <f t="shared" si="43"/>
        <v>99</v>
      </c>
      <c r="B2280" t="str">
        <f>"44071"</f>
        <v>44071</v>
      </c>
      <c r="C2280" t="s">
        <v>119</v>
      </c>
      <c r="D2280">
        <v>125255</v>
      </c>
      <c r="E2280">
        <v>37.99</v>
      </c>
      <c r="F2280" s="1">
        <v>45435</v>
      </c>
      <c r="G2280" t="s">
        <v>48</v>
      </c>
      <c r="H2280" t="s">
        <v>12</v>
      </c>
    </row>
    <row r="2281" spans="1:8" x14ac:dyDescent="0.25">
      <c r="A2281" t="str">
        <f t="shared" si="43"/>
        <v>99</v>
      </c>
      <c r="B2281" t="str">
        <f>"03018"</f>
        <v>03018</v>
      </c>
      <c r="C2281" t="s">
        <v>122</v>
      </c>
      <c r="D2281">
        <v>125256</v>
      </c>
      <c r="E2281">
        <v>130</v>
      </c>
      <c r="F2281" s="1">
        <v>45435</v>
      </c>
      <c r="G2281" t="s">
        <v>48</v>
      </c>
      <c r="H2281" t="s">
        <v>12</v>
      </c>
    </row>
    <row r="2282" spans="1:8" x14ac:dyDescent="0.25">
      <c r="A2282" t="str">
        <f t="shared" si="43"/>
        <v>99</v>
      </c>
      <c r="B2282" t="str">
        <f>"04016"</f>
        <v>04016</v>
      </c>
      <c r="C2282" t="s">
        <v>197</v>
      </c>
      <c r="D2282">
        <v>125257</v>
      </c>
      <c r="E2282">
        <v>1722.58</v>
      </c>
      <c r="F2282" s="1">
        <v>45435</v>
      </c>
      <c r="G2282" t="s">
        <v>48</v>
      </c>
      <c r="H2282" t="s">
        <v>12</v>
      </c>
    </row>
    <row r="2283" spans="1:8" x14ac:dyDescent="0.25">
      <c r="A2283" t="str">
        <f t="shared" si="43"/>
        <v>99</v>
      </c>
      <c r="B2283" t="str">
        <f>"03868"</f>
        <v>03868</v>
      </c>
      <c r="C2283" t="s">
        <v>287</v>
      </c>
      <c r="D2283">
        <v>125258</v>
      </c>
      <c r="E2283">
        <v>887.91</v>
      </c>
      <c r="F2283" s="1">
        <v>45435</v>
      </c>
      <c r="G2283" t="s">
        <v>48</v>
      </c>
      <c r="H2283" t="s">
        <v>12</v>
      </c>
    </row>
    <row r="2284" spans="1:8" x14ac:dyDescent="0.25">
      <c r="A2284" t="str">
        <f t="shared" si="43"/>
        <v>99</v>
      </c>
      <c r="B2284" t="str">
        <f>"04314"</f>
        <v>04314</v>
      </c>
      <c r="C2284" t="s">
        <v>124</v>
      </c>
      <c r="D2284">
        <v>125259</v>
      </c>
      <c r="E2284">
        <v>17790</v>
      </c>
      <c r="F2284" s="1">
        <v>45435</v>
      </c>
      <c r="G2284" t="s">
        <v>48</v>
      </c>
      <c r="H2284" t="s">
        <v>12</v>
      </c>
    </row>
    <row r="2285" spans="1:8" x14ac:dyDescent="0.25">
      <c r="A2285" t="str">
        <f t="shared" si="43"/>
        <v>99</v>
      </c>
      <c r="B2285" t="str">
        <f>"00010"</f>
        <v>00010</v>
      </c>
      <c r="C2285" t="s">
        <v>378</v>
      </c>
      <c r="D2285">
        <v>125260</v>
      </c>
      <c r="E2285">
        <v>4065.84</v>
      </c>
      <c r="F2285" s="1">
        <v>45435</v>
      </c>
      <c r="G2285" t="s">
        <v>48</v>
      </c>
      <c r="H2285" t="s">
        <v>12</v>
      </c>
    </row>
    <row r="2286" spans="1:8" x14ac:dyDescent="0.25">
      <c r="A2286" t="str">
        <f t="shared" si="43"/>
        <v>99</v>
      </c>
      <c r="B2286" t="str">
        <f>"02114"</f>
        <v>02114</v>
      </c>
      <c r="C2286" t="s">
        <v>561</v>
      </c>
      <c r="D2286">
        <v>125261</v>
      </c>
      <c r="E2286">
        <v>5710</v>
      </c>
      <c r="F2286" s="1">
        <v>45435</v>
      </c>
      <c r="G2286" t="s">
        <v>48</v>
      </c>
      <c r="H2286" t="s">
        <v>12</v>
      </c>
    </row>
    <row r="2287" spans="1:8" x14ac:dyDescent="0.25">
      <c r="A2287" t="str">
        <f t="shared" si="43"/>
        <v>99</v>
      </c>
      <c r="B2287" t="str">
        <f>"02299"</f>
        <v>02299</v>
      </c>
      <c r="C2287" t="s">
        <v>126</v>
      </c>
      <c r="D2287">
        <v>125262</v>
      </c>
      <c r="E2287">
        <v>6128.28</v>
      </c>
      <c r="F2287" s="1">
        <v>45435</v>
      </c>
      <c r="G2287" t="s">
        <v>48</v>
      </c>
      <c r="H2287" t="s">
        <v>12</v>
      </c>
    </row>
    <row r="2288" spans="1:8" x14ac:dyDescent="0.25">
      <c r="A2288" t="str">
        <f t="shared" si="43"/>
        <v>99</v>
      </c>
      <c r="B2288" t="str">
        <f>"04658"</f>
        <v>04658</v>
      </c>
      <c r="C2288" t="s">
        <v>199</v>
      </c>
      <c r="D2288">
        <v>125263</v>
      </c>
      <c r="E2288">
        <v>1369.99</v>
      </c>
      <c r="F2288" s="1">
        <v>45435</v>
      </c>
      <c r="G2288" t="s">
        <v>48</v>
      </c>
      <c r="H2288" t="s">
        <v>12</v>
      </c>
    </row>
    <row r="2289" spans="1:8" x14ac:dyDescent="0.25">
      <c r="A2289" t="str">
        <f t="shared" si="43"/>
        <v>99</v>
      </c>
      <c r="B2289" t="str">
        <f>"03195"</f>
        <v>03195</v>
      </c>
      <c r="C2289" t="s">
        <v>200</v>
      </c>
      <c r="D2289">
        <v>125264</v>
      </c>
      <c r="E2289">
        <v>22046.75</v>
      </c>
      <c r="F2289" s="1">
        <v>45435</v>
      </c>
      <c r="G2289" t="s">
        <v>48</v>
      </c>
      <c r="H2289" t="s">
        <v>12</v>
      </c>
    </row>
    <row r="2290" spans="1:8" x14ac:dyDescent="0.25">
      <c r="A2290" t="str">
        <f t="shared" si="43"/>
        <v>99</v>
      </c>
      <c r="B2290" t="str">
        <f>"05166"</f>
        <v>05166</v>
      </c>
      <c r="C2290" t="s">
        <v>156</v>
      </c>
      <c r="D2290">
        <v>125265</v>
      </c>
      <c r="E2290">
        <v>1025</v>
      </c>
      <c r="F2290" s="1">
        <v>45435</v>
      </c>
      <c r="G2290" t="s">
        <v>48</v>
      </c>
      <c r="H2290" t="s">
        <v>12</v>
      </c>
    </row>
    <row r="2291" spans="1:8" x14ac:dyDescent="0.25">
      <c r="A2291" t="str">
        <f t="shared" si="43"/>
        <v>99</v>
      </c>
      <c r="B2291" t="str">
        <f>"04127"</f>
        <v>04127</v>
      </c>
      <c r="C2291" t="s">
        <v>485</v>
      </c>
      <c r="D2291">
        <v>125266</v>
      </c>
      <c r="E2291">
        <v>16975</v>
      </c>
      <c r="F2291" s="1">
        <v>45435</v>
      </c>
      <c r="G2291" t="s">
        <v>48</v>
      </c>
      <c r="H2291" t="s">
        <v>12</v>
      </c>
    </row>
    <row r="2292" spans="1:8" x14ac:dyDescent="0.25">
      <c r="A2292" t="str">
        <f t="shared" si="43"/>
        <v>99</v>
      </c>
      <c r="B2292" t="str">
        <f>"04244"</f>
        <v>04244</v>
      </c>
      <c r="C2292" t="s">
        <v>127</v>
      </c>
      <c r="D2292">
        <v>125267</v>
      </c>
      <c r="E2292">
        <v>2950</v>
      </c>
      <c r="F2292" s="1">
        <v>45435</v>
      </c>
      <c r="G2292" t="s">
        <v>48</v>
      </c>
      <c r="H2292" t="s">
        <v>12</v>
      </c>
    </row>
    <row r="2293" spans="1:8" x14ac:dyDescent="0.25">
      <c r="A2293" t="str">
        <f t="shared" si="43"/>
        <v>99</v>
      </c>
      <c r="B2293" t="str">
        <f>"05168"</f>
        <v>05168</v>
      </c>
      <c r="C2293" t="s">
        <v>128</v>
      </c>
      <c r="D2293">
        <v>125268</v>
      </c>
      <c r="E2293">
        <v>8000</v>
      </c>
      <c r="F2293" s="1">
        <v>45435</v>
      </c>
      <c r="G2293" t="s">
        <v>48</v>
      </c>
      <c r="H2293" t="s">
        <v>12</v>
      </c>
    </row>
    <row r="2294" spans="1:8" x14ac:dyDescent="0.25">
      <c r="A2294" t="str">
        <f t="shared" si="43"/>
        <v>99</v>
      </c>
      <c r="B2294" t="str">
        <f>"00170"</f>
        <v>00170</v>
      </c>
      <c r="C2294" t="s">
        <v>562</v>
      </c>
      <c r="D2294">
        <v>125269</v>
      </c>
      <c r="E2294">
        <v>1550.2</v>
      </c>
      <c r="F2294" s="1">
        <v>45435</v>
      </c>
      <c r="G2294" t="s">
        <v>48</v>
      </c>
      <c r="H2294" t="s">
        <v>12</v>
      </c>
    </row>
    <row r="2295" spans="1:8" x14ac:dyDescent="0.25">
      <c r="A2295" t="str">
        <f t="shared" si="43"/>
        <v>99</v>
      </c>
      <c r="B2295" t="str">
        <f>"05380"</f>
        <v>05380</v>
      </c>
      <c r="C2295" t="s">
        <v>324</v>
      </c>
      <c r="D2295">
        <v>125270</v>
      </c>
      <c r="E2295">
        <v>13076.22</v>
      </c>
      <c r="F2295" s="1">
        <v>45435</v>
      </c>
      <c r="G2295" t="s">
        <v>48</v>
      </c>
      <c r="H2295" t="s">
        <v>12</v>
      </c>
    </row>
    <row r="2296" spans="1:8" x14ac:dyDescent="0.25">
      <c r="A2296" t="str">
        <f t="shared" si="43"/>
        <v>99</v>
      </c>
      <c r="B2296" t="str">
        <f>"05380"</f>
        <v>05380</v>
      </c>
      <c r="C2296" t="s">
        <v>324</v>
      </c>
      <c r="D2296">
        <v>125271</v>
      </c>
      <c r="E2296">
        <v>39726.18</v>
      </c>
      <c r="F2296" s="1">
        <v>45435</v>
      </c>
      <c r="G2296" t="s">
        <v>48</v>
      </c>
      <c r="H2296" t="s">
        <v>12</v>
      </c>
    </row>
    <row r="2297" spans="1:8" x14ac:dyDescent="0.25">
      <c r="A2297" t="str">
        <f t="shared" si="43"/>
        <v>99</v>
      </c>
      <c r="B2297" t="str">
        <f>"05380"</f>
        <v>05380</v>
      </c>
      <c r="C2297" t="s">
        <v>324</v>
      </c>
      <c r="D2297">
        <v>125272</v>
      </c>
      <c r="E2297">
        <v>3817.16</v>
      </c>
      <c r="F2297" s="1">
        <v>45435</v>
      </c>
      <c r="G2297" t="s">
        <v>48</v>
      </c>
      <c r="H2297" t="s">
        <v>12</v>
      </c>
    </row>
    <row r="2298" spans="1:8" x14ac:dyDescent="0.25">
      <c r="A2298" t="str">
        <f t="shared" si="43"/>
        <v>99</v>
      </c>
      <c r="B2298" t="str">
        <f>"02807"</f>
        <v>02807</v>
      </c>
      <c r="C2298" t="s">
        <v>66</v>
      </c>
      <c r="D2298">
        <v>125273</v>
      </c>
      <c r="E2298">
        <v>18102.25</v>
      </c>
      <c r="F2298" s="1">
        <v>45435</v>
      </c>
      <c r="G2298" t="s">
        <v>48</v>
      </c>
      <c r="H2298" t="s">
        <v>12</v>
      </c>
    </row>
    <row r="2299" spans="1:8" x14ac:dyDescent="0.25">
      <c r="A2299" t="str">
        <f t="shared" si="43"/>
        <v>99</v>
      </c>
      <c r="B2299" t="str">
        <f>"04951"</f>
        <v>04951</v>
      </c>
      <c r="C2299" t="s">
        <v>515</v>
      </c>
      <c r="D2299">
        <v>125274</v>
      </c>
      <c r="E2299">
        <v>5175.1899999999996</v>
      </c>
      <c r="F2299" s="1">
        <v>45435</v>
      </c>
      <c r="G2299" t="s">
        <v>48</v>
      </c>
      <c r="H2299" t="s">
        <v>12</v>
      </c>
    </row>
    <row r="2300" spans="1:8" x14ac:dyDescent="0.25">
      <c r="A2300" t="str">
        <f t="shared" si="43"/>
        <v>99</v>
      </c>
      <c r="B2300" t="str">
        <f>"05236"</f>
        <v>05236</v>
      </c>
      <c r="C2300" t="s">
        <v>445</v>
      </c>
      <c r="D2300">
        <v>125275</v>
      </c>
      <c r="E2300">
        <v>3391.96</v>
      </c>
      <c r="F2300" s="1">
        <v>45435</v>
      </c>
      <c r="G2300" t="s">
        <v>48</v>
      </c>
      <c r="H2300" t="s">
        <v>12</v>
      </c>
    </row>
    <row r="2301" spans="1:8" x14ac:dyDescent="0.25">
      <c r="A2301" t="str">
        <f t="shared" si="43"/>
        <v>99</v>
      </c>
      <c r="B2301" t="str">
        <f>"02361"</f>
        <v>02361</v>
      </c>
      <c r="C2301" t="s">
        <v>418</v>
      </c>
      <c r="D2301">
        <v>125276</v>
      </c>
      <c r="E2301">
        <v>2754.32</v>
      </c>
      <c r="F2301" s="1">
        <v>45435</v>
      </c>
      <c r="G2301" t="s">
        <v>48</v>
      </c>
      <c r="H2301" t="s">
        <v>12</v>
      </c>
    </row>
    <row r="2302" spans="1:8" x14ac:dyDescent="0.25">
      <c r="A2302" t="str">
        <f t="shared" si="43"/>
        <v>99</v>
      </c>
      <c r="B2302" t="str">
        <f>"02405"</f>
        <v>02405</v>
      </c>
      <c r="C2302" t="s">
        <v>131</v>
      </c>
      <c r="D2302">
        <v>125277</v>
      </c>
      <c r="E2302">
        <v>1096.69</v>
      </c>
      <c r="F2302" s="1">
        <v>45435</v>
      </c>
      <c r="G2302" t="s">
        <v>48</v>
      </c>
      <c r="H2302" t="s">
        <v>12</v>
      </c>
    </row>
    <row r="2303" spans="1:8" x14ac:dyDescent="0.25">
      <c r="A2303" t="str">
        <f t="shared" si="43"/>
        <v>99</v>
      </c>
      <c r="B2303" t="str">
        <f>"03262"</f>
        <v>03262</v>
      </c>
      <c r="C2303" t="s">
        <v>400</v>
      </c>
      <c r="D2303">
        <v>125278</v>
      </c>
      <c r="E2303">
        <v>1195</v>
      </c>
      <c r="F2303" s="1">
        <v>45435</v>
      </c>
      <c r="G2303" t="s">
        <v>48</v>
      </c>
      <c r="H2303" t="s">
        <v>12</v>
      </c>
    </row>
    <row r="2304" spans="1:8" x14ac:dyDescent="0.25">
      <c r="A2304" t="str">
        <f t="shared" si="43"/>
        <v>99</v>
      </c>
      <c r="B2304" t="str">
        <f>"04019"</f>
        <v>04019</v>
      </c>
      <c r="C2304" t="s">
        <v>563</v>
      </c>
      <c r="D2304">
        <v>125279</v>
      </c>
      <c r="E2304">
        <v>1902.41</v>
      </c>
      <c r="F2304" s="1">
        <v>45435</v>
      </c>
      <c r="G2304" t="s">
        <v>48</v>
      </c>
      <c r="H2304" t="s">
        <v>12</v>
      </c>
    </row>
    <row r="2305" spans="1:8" x14ac:dyDescent="0.25">
      <c r="A2305" t="str">
        <f t="shared" si="43"/>
        <v>99</v>
      </c>
      <c r="B2305" t="str">
        <f>"05516"</f>
        <v>05516</v>
      </c>
      <c r="C2305" t="s">
        <v>564</v>
      </c>
      <c r="D2305">
        <v>125280</v>
      </c>
      <c r="E2305">
        <v>1497</v>
      </c>
      <c r="F2305" s="1">
        <v>45435</v>
      </c>
      <c r="G2305" t="s">
        <v>48</v>
      </c>
      <c r="H2305" t="s">
        <v>12</v>
      </c>
    </row>
    <row r="2306" spans="1:8" x14ac:dyDescent="0.25">
      <c r="A2306" t="str">
        <f t="shared" ref="A2306:A2369" si="44">"99"</f>
        <v>99</v>
      </c>
      <c r="B2306" t="str">
        <f>"04331"</f>
        <v>04331</v>
      </c>
      <c r="C2306" t="s">
        <v>86</v>
      </c>
      <c r="D2306">
        <v>125281</v>
      </c>
      <c r="E2306">
        <v>2800</v>
      </c>
      <c r="F2306" s="1">
        <v>45435</v>
      </c>
      <c r="G2306" t="s">
        <v>48</v>
      </c>
      <c r="H2306" t="s">
        <v>12</v>
      </c>
    </row>
    <row r="2307" spans="1:8" x14ac:dyDescent="0.25">
      <c r="A2307" t="str">
        <f t="shared" si="44"/>
        <v>99</v>
      </c>
      <c r="B2307" t="str">
        <f>"04331"</f>
        <v>04331</v>
      </c>
      <c r="C2307" t="s">
        <v>86</v>
      </c>
      <c r="D2307">
        <v>125282</v>
      </c>
      <c r="E2307">
        <v>1719.85</v>
      </c>
      <c r="F2307" s="1">
        <v>45435</v>
      </c>
      <c r="G2307" t="s">
        <v>48</v>
      </c>
      <c r="H2307" t="s">
        <v>12</v>
      </c>
    </row>
    <row r="2308" spans="1:8" x14ac:dyDescent="0.25">
      <c r="A2308" t="str">
        <f t="shared" si="44"/>
        <v>99</v>
      </c>
      <c r="B2308" t="str">
        <f>"04331"</f>
        <v>04331</v>
      </c>
      <c r="C2308" t="s">
        <v>86</v>
      </c>
      <c r="D2308">
        <v>125283</v>
      </c>
      <c r="E2308">
        <v>91150.56</v>
      </c>
      <c r="F2308" s="1">
        <v>45435</v>
      </c>
      <c r="G2308" t="s">
        <v>48</v>
      </c>
      <c r="H2308" t="s">
        <v>12</v>
      </c>
    </row>
    <row r="2309" spans="1:8" x14ac:dyDescent="0.25">
      <c r="A2309" t="str">
        <f t="shared" si="44"/>
        <v>99</v>
      </c>
      <c r="B2309" t="str">
        <f>"04331"</f>
        <v>04331</v>
      </c>
      <c r="C2309" t="s">
        <v>86</v>
      </c>
      <c r="D2309">
        <v>125284</v>
      </c>
      <c r="E2309">
        <v>6850</v>
      </c>
      <c r="F2309" s="1">
        <v>45435</v>
      </c>
      <c r="G2309" t="s">
        <v>48</v>
      </c>
      <c r="H2309" t="s">
        <v>12</v>
      </c>
    </row>
    <row r="2310" spans="1:8" x14ac:dyDescent="0.25">
      <c r="A2310" t="str">
        <f t="shared" si="44"/>
        <v>99</v>
      </c>
      <c r="B2310" t="str">
        <f>"04331"</f>
        <v>04331</v>
      </c>
      <c r="C2310" t="s">
        <v>86</v>
      </c>
      <c r="D2310">
        <v>125285</v>
      </c>
      <c r="E2310">
        <v>4500</v>
      </c>
      <c r="F2310" s="1">
        <v>45435</v>
      </c>
      <c r="G2310" t="s">
        <v>48</v>
      </c>
      <c r="H2310" t="s">
        <v>12</v>
      </c>
    </row>
    <row r="2311" spans="1:8" x14ac:dyDescent="0.25">
      <c r="A2311" t="str">
        <f t="shared" si="44"/>
        <v>99</v>
      </c>
      <c r="B2311" t="str">
        <f>"05435"</f>
        <v>05435</v>
      </c>
      <c r="C2311" t="s">
        <v>298</v>
      </c>
      <c r="D2311">
        <v>125286</v>
      </c>
      <c r="E2311">
        <v>2086.1999999999998</v>
      </c>
      <c r="F2311" s="1">
        <v>45435</v>
      </c>
      <c r="G2311" t="s">
        <v>48</v>
      </c>
      <c r="H2311" t="s">
        <v>12</v>
      </c>
    </row>
    <row r="2312" spans="1:8" x14ac:dyDescent="0.25">
      <c r="A2312" t="str">
        <f t="shared" si="44"/>
        <v>99</v>
      </c>
      <c r="B2312" t="str">
        <f>"05451"</f>
        <v>05451</v>
      </c>
      <c r="C2312" t="s">
        <v>275</v>
      </c>
      <c r="D2312">
        <v>125287</v>
      </c>
      <c r="E2312">
        <v>1110</v>
      </c>
      <c r="F2312" s="1">
        <v>45435</v>
      </c>
      <c r="G2312" t="s">
        <v>48</v>
      </c>
      <c r="H2312" t="s">
        <v>12</v>
      </c>
    </row>
    <row r="2313" spans="1:8" x14ac:dyDescent="0.25">
      <c r="A2313" t="str">
        <f t="shared" si="44"/>
        <v>99</v>
      </c>
      <c r="B2313" t="str">
        <f>"04123"</f>
        <v>04123</v>
      </c>
      <c r="C2313" t="s">
        <v>217</v>
      </c>
      <c r="D2313">
        <v>125288</v>
      </c>
      <c r="E2313">
        <v>3500</v>
      </c>
      <c r="F2313" s="1">
        <v>45435</v>
      </c>
      <c r="G2313" t="s">
        <v>48</v>
      </c>
      <c r="H2313" t="s">
        <v>12</v>
      </c>
    </row>
    <row r="2314" spans="1:8" x14ac:dyDescent="0.25">
      <c r="A2314" t="str">
        <f t="shared" si="44"/>
        <v>99</v>
      </c>
      <c r="B2314" t="str">
        <f>"04262"</f>
        <v>04262</v>
      </c>
      <c r="C2314" t="s">
        <v>313</v>
      </c>
      <c r="D2314">
        <v>125289</v>
      </c>
      <c r="E2314">
        <v>2389.86</v>
      </c>
      <c r="F2314" s="1">
        <v>45435</v>
      </c>
      <c r="G2314" t="s">
        <v>48</v>
      </c>
      <c r="H2314" t="s">
        <v>12</v>
      </c>
    </row>
    <row r="2315" spans="1:8" x14ac:dyDescent="0.25">
      <c r="A2315" t="str">
        <f t="shared" si="44"/>
        <v>99</v>
      </c>
      <c r="B2315" t="str">
        <f>"05378"</f>
        <v>05378</v>
      </c>
      <c r="C2315" t="s">
        <v>351</v>
      </c>
      <c r="D2315">
        <v>125290</v>
      </c>
      <c r="E2315">
        <v>2950</v>
      </c>
      <c r="F2315" s="1">
        <v>45435</v>
      </c>
      <c r="G2315" t="s">
        <v>48</v>
      </c>
      <c r="H2315" t="s">
        <v>12</v>
      </c>
    </row>
    <row r="2316" spans="1:8" x14ac:dyDescent="0.25">
      <c r="A2316" t="str">
        <f t="shared" si="44"/>
        <v>99</v>
      </c>
      <c r="B2316" t="str">
        <f>"05103"</f>
        <v>05103</v>
      </c>
      <c r="C2316" t="s">
        <v>139</v>
      </c>
      <c r="D2316">
        <v>125291</v>
      </c>
      <c r="E2316">
        <v>2880</v>
      </c>
      <c r="F2316" s="1">
        <v>45435</v>
      </c>
      <c r="G2316" t="s">
        <v>48</v>
      </c>
      <c r="H2316" t="s">
        <v>12</v>
      </c>
    </row>
    <row r="2317" spans="1:8" x14ac:dyDescent="0.25">
      <c r="A2317" t="str">
        <f t="shared" si="44"/>
        <v>99</v>
      </c>
      <c r="B2317" t="str">
        <f>"04890"</f>
        <v>04890</v>
      </c>
      <c r="C2317" t="s">
        <v>360</v>
      </c>
      <c r="D2317">
        <v>125292</v>
      </c>
      <c r="E2317">
        <v>1282.4000000000001</v>
      </c>
      <c r="F2317" s="1">
        <v>45435</v>
      </c>
      <c r="G2317" t="s">
        <v>48</v>
      </c>
      <c r="H2317" t="s">
        <v>12</v>
      </c>
    </row>
    <row r="2318" spans="1:8" x14ac:dyDescent="0.25">
      <c r="A2318" t="str">
        <f t="shared" si="44"/>
        <v>99</v>
      </c>
      <c r="B2318" t="str">
        <f>"04433"</f>
        <v>04433</v>
      </c>
      <c r="C2318" t="s">
        <v>144</v>
      </c>
      <c r="D2318">
        <v>125293</v>
      </c>
      <c r="E2318">
        <v>2884.44</v>
      </c>
      <c r="F2318" s="1">
        <v>45435</v>
      </c>
      <c r="G2318" t="s">
        <v>48</v>
      </c>
      <c r="H2318" t="s">
        <v>12</v>
      </c>
    </row>
    <row r="2319" spans="1:8" x14ac:dyDescent="0.25">
      <c r="A2319" t="str">
        <f t="shared" si="44"/>
        <v>99</v>
      </c>
      <c r="B2319" t="str">
        <f>"01629"</f>
        <v>01629</v>
      </c>
      <c r="C2319" t="s">
        <v>189</v>
      </c>
      <c r="D2319">
        <v>125294</v>
      </c>
      <c r="E2319">
        <v>1584.12</v>
      </c>
      <c r="F2319" s="1">
        <v>45435</v>
      </c>
      <c r="G2319" t="s">
        <v>48</v>
      </c>
      <c r="H2319" t="s">
        <v>12</v>
      </c>
    </row>
    <row r="2320" spans="1:8" x14ac:dyDescent="0.25">
      <c r="A2320" t="str">
        <f t="shared" si="44"/>
        <v>99</v>
      </c>
      <c r="B2320" t="str">
        <f>"03687"</f>
        <v>03687</v>
      </c>
      <c r="C2320" t="s">
        <v>227</v>
      </c>
      <c r="D2320">
        <v>125295</v>
      </c>
      <c r="E2320">
        <v>22240.45</v>
      </c>
      <c r="F2320" s="1">
        <v>45435</v>
      </c>
      <c r="G2320" t="s">
        <v>48</v>
      </c>
      <c r="H2320" t="s">
        <v>12</v>
      </c>
    </row>
    <row r="2321" spans="1:8" x14ac:dyDescent="0.25">
      <c r="A2321" t="str">
        <f t="shared" si="44"/>
        <v>99</v>
      </c>
      <c r="B2321" t="str">
        <f>"05512"</f>
        <v>05512</v>
      </c>
      <c r="C2321" t="s">
        <v>529</v>
      </c>
      <c r="D2321">
        <v>125296</v>
      </c>
      <c r="E2321">
        <v>1810.79</v>
      </c>
      <c r="F2321" s="1">
        <v>45435</v>
      </c>
      <c r="G2321" t="s">
        <v>48</v>
      </c>
      <c r="H2321" t="s">
        <v>12</v>
      </c>
    </row>
    <row r="2322" spans="1:8" x14ac:dyDescent="0.25">
      <c r="A2322" t="str">
        <f t="shared" si="44"/>
        <v>99</v>
      </c>
      <c r="B2322" t="str">
        <f>"04186"</f>
        <v>04186</v>
      </c>
      <c r="C2322" t="s">
        <v>498</v>
      </c>
      <c r="D2322">
        <v>125297</v>
      </c>
      <c r="E2322">
        <v>6436.06</v>
      </c>
      <c r="F2322" s="1">
        <v>45435</v>
      </c>
      <c r="G2322" t="s">
        <v>48</v>
      </c>
      <c r="H2322" t="s">
        <v>12</v>
      </c>
    </row>
    <row r="2323" spans="1:8" x14ac:dyDescent="0.25">
      <c r="A2323" t="str">
        <f t="shared" si="44"/>
        <v>99</v>
      </c>
      <c r="B2323" t="str">
        <f>"05463"</f>
        <v>05463</v>
      </c>
      <c r="C2323" t="s">
        <v>258</v>
      </c>
      <c r="D2323">
        <v>125298</v>
      </c>
      <c r="E2323">
        <v>24342.89</v>
      </c>
      <c r="F2323" s="1">
        <v>45435</v>
      </c>
      <c r="G2323" t="s">
        <v>48</v>
      </c>
      <c r="H2323" t="s">
        <v>12</v>
      </c>
    </row>
    <row r="2324" spans="1:8" x14ac:dyDescent="0.25">
      <c r="A2324" t="str">
        <f t="shared" si="44"/>
        <v>99</v>
      </c>
      <c r="B2324" t="str">
        <f>"03963"</f>
        <v>03963</v>
      </c>
      <c r="C2324" t="s">
        <v>232</v>
      </c>
      <c r="D2324">
        <v>125299</v>
      </c>
      <c r="E2324">
        <v>11741.6</v>
      </c>
      <c r="F2324" s="1">
        <v>45435</v>
      </c>
      <c r="G2324" t="s">
        <v>48</v>
      </c>
      <c r="H2324" t="s">
        <v>12</v>
      </c>
    </row>
    <row r="2325" spans="1:8" x14ac:dyDescent="0.25">
      <c r="A2325" t="str">
        <f t="shared" si="44"/>
        <v>99</v>
      </c>
      <c r="B2325" t="str">
        <f>"05521"</f>
        <v>05521</v>
      </c>
      <c r="C2325" t="s">
        <v>565</v>
      </c>
      <c r="D2325">
        <v>125300</v>
      </c>
      <c r="E2325">
        <v>50000</v>
      </c>
      <c r="F2325" s="1">
        <v>45436</v>
      </c>
      <c r="G2325" t="s">
        <v>48</v>
      </c>
      <c r="H2325" t="s">
        <v>12</v>
      </c>
    </row>
    <row r="2326" spans="1:8" x14ac:dyDescent="0.25">
      <c r="A2326" t="str">
        <f t="shared" si="44"/>
        <v>99</v>
      </c>
      <c r="B2326" t="str">
        <f>"04314"</f>
        <v>04314</v>
      </c>
      <c r="C2326" t="s">
        <v>124</v>
      </c>
      <c r="D2326">
        <v>125306</v>
      </c>
      <c r="E2326">
        <v>4752</v>
      </c>
      <c r="F2326" s="1">
        <v>45448</v>
      </c>
      <c r="G2326" t="s">
        <v>48</v>
      </c>
      <c r="H2326" t="s">
        <v>12</v>
      </c>
    </row>
    <row r="2327" spans="1:8" x14ac:dyDescent="0.25">
      <c r="A2327" t="str">
        <f t="shared" si="44"/>
        <v>99</v>
      </c>
      <c r="B2327" t="str">
        <f>"05051"</f>
        <v>05051</v>
      </c>
      <c r="C2327" t="s">
        <v>289</v>
      </c>
      <c r="D2327">
        <v>125307</v>
      </c>
      <c r="E2327">
        <v>640</v>
      </c>
      <c r="F2327" s="1">
        <v>45448</v>
      </c>
      <c r="G2327" t="s">
        <v>48</v>
      </c>
      <c r="H2327" t="s">
        <v>12</v>
      </c>
    </row>
    <row r="2328" spans="1:8" x14ac:dyDescent="0.25">
      <c r="A2328" t="str">
        <f t="shared" si="44"/>
        <v>99</v>
      </c>
      <c r="B2328" t="str">
        <f>"04555"</f>
        <v>04555</v>
      </c>
      <c r="C2328" t="s">
        <v>49</v>
      </c>
      <c r="D2328">
        <v>125308</v>
      </c>
      <c r="E2328">
        <v>563.24</v>
      </c>
      <c r="F2328" s="1">
        <v>45448</v>
      </c>
      <c r="G2328" t="s">
        <v>30</v>
      </c>
      <c r="H2328" t="s">
        <v>31</v>
      </c>
    </row>
    <row r="2329" spans="1:8" x14ac:dyDescent="0.25">
      <c r="A2329" t="str">
        <f t="shared" si="44"/>
        <v>99</v>
      </c>
      <c r="B2329" t="str">
        <f>"04555"</f>
        <v>04555</v>
      </c>
      <c r="C2329" t="s">
        <v>49</v>
      </c>
      <c r="D2329">
        <v>125308</v>
      </c>
      <c r="E2329">
        <v>563.24</v>
      </c>
      <c r="F2329" s="1">
        <v>45448</v>
      </c>
      <c r="G2329" t="s">
        <v>30</v>
      </c>
    </row>
    <row r="2330" spans="1:8" x14ac:dyDescent="0.25">
      <c r="A2330" t="str">
        <f t="shared" si="44"/>
        <v>99</v>
      </c>
      <c r="B2330" t="str">
        <f>"05513"</f>
        <v>05513</v>
      </c>
      <c r="C2330" t="s">
        <v>550</v>
      </c>
      <c r="D2330">
        <v>125309</v>
      </c>
      <c r="E2330">
        <v>368.75</v>
      </c>
      <c r="F2330" s="1">
        <v>45448</v>
      </c>
      <c r="G2330" t="s">
        <v>48</v>
      </c>
      <c r="H2330" t="s">
        <v>12</v>
      </c>
    </row>
    <row r="2331" spans="1:8" x14ac:dyDescent="0.25">
      <c r="A2331" t="str">
        <f t="shared" si="44"/>
        <v>99</v>
      </c>
      <c r="B2331" t="str">
        <f>"04463"</f>
        <v>04463</v>
      </c>
      <c r="C2331" t="s">
        <v>52</v>
      </c>
      <c r="D2331">
        <v>125310</v>
      </c>
      <c r="E2331">
        <v>60.02</v>
      </c>
      <c r="F2331" s="1">
        <v>45448</v>
      </c>
      <c r="G2331" t="s">
        <v>48</v>
      </c>
      <c r="H2331" t="s">
        <v>12</v>
      </c>
    </row>
    <row r="2332" spans="1:8" x14ac:dyDescent="0.25">
      <c r="A2332" t="str">
        <f t="shared" si="44"/>
        <v>99</v>
      </c>
      <c r="B2332" t="str">
        <f>"04464"</f>
        <v>04464</v>
      </c>
      <c r="C2332" t="s">
        <v>52</v>
      </c>
      <c r="D2332">
        <v>125311</v>
      </c>
      <c r="E2332">
        <v>60.02</v>
      </c>
      <c r="F2332" s="1">
        <v>45448</v>
      </c>
      <c r="G2332" t="s">
        <v>48</v>
      </c>
      <c r="H2332" t="s">
        <v>12</v>
      </c>
    </row>
    <row r="2333" spans="1:8" x14ac:dyDescent="0.25">
      <c r="A2333" t="str">
        <f t="shared" si="44"/>
        <v>99</v>
      </c>
      <c r="B2333" t="str">
        <f>"05071"</f>
        <v>05071</v>
      </c>
      <c r="C2333" t="s">
        <v>52</v>
      </c>
      <c r="D2333">
        <v>125312</v>
      </c>
      <c r="E2333">
        <v>2026.3</v>
      </c>
      <c r="F2333" s="1">
        <v>45448</v>
      </c>
      <c r="G2333" t="s">
        <v>48</v>
      </c>
      <c r="H2333" t="s">
        <v>12</v>
      </c>
    </row>
    <row r="2334" spans="1:8" x14ac:dyDescent="0.25">
      <c r="A2334" t="str">
        <f t="shared" si="44"/>
        <v>99</v>
      </c>
      <c r="B2334" t="str">
        <f>"24636"</f>
        <v>24636</v>
      </c>
      <c r="C2334" t="s">
        <v>52</v>
      </c>
      <c r="D2334">
        <v>125313</v>
      </c>
      <c r="E2334">
        <v>107.66</v>
      </c>
      <c r="F2334" s="1">
        <v>45448</v>
      </c>
      <c r="G2334" t="s">
        <v>48</v>
      </c>
      <c r="H2334" t="s">
        <v>12</v>
      </c>
    </row>
    <row r="2335" spans="1:8" x14ac:dyDescent="0.25">
      <c r="A2335" t="str">
        <f t="shared" si="44"/>
        <v>99</v>
      </c>
      <c r="B2335" t="str">
        <f>"90682"</f>
        <v>90682</v>
      </c>
      <c r="C2335" t="s">
        <v>53</v>
      </c>
      <c r="D2335">
        <v>125314</v>
      </c>
      <c r="E2335">
        <v>1965.67</v>
      </c>
      <c r="F2335" s="1">
        <v>45448</v>
      </c>
      <c r="G2335" t="s">
        <v>48</v>
      </c>
      <c r="H2335" t="s">
        <v>12</v>
      </c>
    </row>
    <row r="2336" spans="1:8" x14ac:dyDescent="0.25">
      <c r="A2336" t="str">
        <f t="shared" si="44"/>
        <v>99</v>
      </c>
      <c r="B2336" t="str">
        <f>"00654"</f>
        <v>00654</v>
      </c>
      <c r="C2336" t="s">
        <v>54</v>
      </c>
      <c r="D2336">
        <v>125315</v>
      </c>
      <c r="E2336">
        <v>306.88</v>
      </c>
      <c r="F2336" s="1">
        <v>45448</v>
      </c>
      <c r="G2336" t="s">
        <v>48</v>
      </c>
      <c r="H2336" t="s">
        <v>12</v>
      </c>
    </row>
    <row r="2337" spans="1:8" x14ac:dyDescent="0.25">
      <c r="A2337" t="str">
        <f t="shared" si="44"/>
        <v>99</v>
      </c>
      <c r="B2337" t="str">
        <f>"04114"</f>
        <v>04114</v>
      </c>
      <c r="C2337" t="s">
        <v>566</v>
      </c>
      <c r="D2337">
        <v>125316</v>
      </c>
      <c r="E2337">
        <v>1497</v>
      </c>
      <c r="F2337" s="1">
        <v>45448</v>
      </c>
      <c r="G2337" t="s">
        <v>48</v>
      </c>
      <c r="H2337" t="s">
        <v>12</v>
      </c>
    </row>
    <row r="2338" spans="1:8" x14ac:dyDescent="0.25">
      <c r="A2338" t="str">
        <f t="shared" si="44"/>
        <v>99</v>
      </c>
      <c r="B2338" t="str">
        <f>"05523"</f>
        <v>05523</v>
      </c>
      <c r="C2338" t="s">
        <v>567</v>
      </c>
      <c r="D2338">
        <v>125317</v>
      </c>
      <c r="E2338">
        <v>500</v>
      </c>
      <c r="F2338" s="1">
        <v>45448</v>
      </c>
      <c r="G2338" t="s">
        <v>48</v>
      </c>
      <c r="H2338" t="s">
        <v>12</v>
      </c>
    </row>
    <row r="2339" spans="1:8" x14ac:dyDescent="0.25">
      <c r="A2339" t="str">
        <f t="shared" si="44"/>
        <v>99</v>
      </c>
      <c r="B2339" t="str">
        <f>"00115"</f>
        <v>00115</v>
      </c>
      <c r="C2339" t="s">
        <v>262</v>
      </c>
      <c r="D2339">
        <v>125318</v>
      </c>
      <c r="E2339">
        <v>483.9</v>
      </c>
      <c r="F2339" s="1">
        <v>45448</v>
      </c>
      <c r="G2339" t="s">
        <v>48</v>
      </c>
      <c r="H2339" t="s">
        <v>12</v>
      </c>
    </row>
    <row r="2340" spans="1:8" x14ac:dyDescent="0.25">
      <c r="A2340" t="str">
        <f t="shared" si="44"/>
        <v>99</v>
      </c>
      <c r="B2340" t="str">
        <f>"03669"</f>
        <v>03669</v>
      </c>
      <c r="C2340" t="s">
        <v>568</v>
      </c>
      <c r="D2340">
        <v>125319</v>
      </c>
      <c r="E2340">
        <v>808</v>
      </c>
      <c r="F2340" s="1">
        <v>45448</v>
      </c>
      <c r="G2340" t="s">
        <v>48</v>
      </c>
      <c r="H2340" t="s">
        <v>12</v>
      </c>
    </row>
    <row r="2341" spans="1:8" x14ac:dyDescent="0.25">
      <c r="A2341" t="str">
        <f t="shared" si="44"/>
        <v>99</v>
      </c>
      <c r="B2341" t="str">
        <f>"04127"</f>
        <v>04127</v>
      </c>
      <c r="C2341" t="s">
        <v>485</v>
      </c>
      <c r="D2341">
        <v>125320</v>
      </c>
      <c r="E2341">
        <v>380</v>
      </c>
      <c r="F2341" s="1">
        <v>45448</v>
      </c>
      <c r="G2341" t="s">
        <v>48</v>
      </c>
      <c r="H2341" t="s">
        <v>12</v>
      </c>
    </row>
    <row r="2342" spans="1:8" x14ac:dyDescent="0.25">
      <c r="A2342" t="str">
        <f t="shared" si="44"/>
        <v>99</v>
      </c>
      <c r="B2342" t="str">
        <f>"05129"</f>
        <v>05129</v>
      </c>
      <c r="C2342" t="s">
        <v>60</v>
      </c>
      <c r="D2342">
        <v>125321</v>
      </c>
      <c r="E2342">
        <v>28.46</v>
      </c>
      <c r="F2342" s="1">
        <v>45448</v>
      </c>
      <c r="G2342" t="s">
        <v>48</v>
      </c>
      <c r="H2342" t="s">
        <v>12</v>
      </c>
    </row>
    <row r="2343" spans="1:8" x14ac:dyDescent="0.25">
      <c r="A2343" t="str">
        <f t="shared" si="44"/>
        <v>99</v>
      </c>
      <c r="B2343" t="str">
        <f>"05024"</f>
        <v>05024</v>
      </c>
      <c r="C2343" t="s">
        <v>201</v>
      </c>
      <c r="D2343">
        <v>125322</v>
      </c>
      <c r="E2343">
        <v>71</v>
      </c>
      <c r="F2343" s="1">
        <v>45448</v>
      </c>
      <c r="G2343" t="s">
        <v>48</v>
      </c>
      <c r="H2343" t="s">
        <v>12</v>
      </c>
    </row>
    <row r="2344" spans="1:8" x14ac:dyDescent="0.25">
      <c r="A2344" t="str">
        <f t="shared" si="44"/>
        <v>99</v>
      </c>
      <c r="B2344" t="str">
        <f>"00543"</f>
        <v>00543</v>
      </c>
      <c r="C2344" t="s">
        <v>63</v>
      </c>
      <c r="D2344">
        <v>125323</v>
      </c>
      <c r="E2344">
        <v>157.5</v>
      </c>
      <c r="F2344" s="1">
        <v>45448</v>
      </c>
      <c r="G2344" t="s">
        <v>48</v>
      </c>
      <c r="H2344" t="s">
        <v>12</v>
      </c>
    </row>
    <row r="2345" spans="1:8" x14ac:dyDescent="0.25">
      <c r="A2345" t="str">
        <f t="shared" si="44"/>
        <v>99</v>
      </c>
      <c r="B2345" t="str">
        <f>"03647"</f>
        <v>03647</v>
      </c>
      <c r="C2345" t="s">
        <v>244</v>
      </c>
      <c r="D2345">
        <v>125324</v>
      </c>
      <c r="E2345">
        <v>875.2</v>
      </c>
      <c r="F2345" s="1">
        <v>45448</v>
      </c>
      <c r="G2345" t="s">
        <v>48</v>
      </c>
      <c r="H2345" t="s">
        <v>12</v>
      </c>
    </row>
    <row r="2346" spans="1:8" x14ac:dyDescent="0.25">
      <c r="A2346" t="str">
        <f t="shared" si="44"/>
        <v>99</v>
      </c>
      <c r="B2346" t="str">
        <f>"01241"</f>
        <v>01241</v>
      </c>
      <c r="C2346" t="s">
        <v>204</v>
      </c>
      <c r="D2346">
        <v>125325</v>
      </c>
      <c r="E2346">
        <v>588.86</v>
      </c>
      <c r="F2346" s="1">
        <v>45448</v>
      </c>
      <c r="G2346" t="s">
        <v>48</v>
      </c>
      <c r="H2346" t="s">
        <v>12</v>
      </c>
    </row>
    <row r="2347" spans="1:8" x14ac:dyDescent="0.25">
      <c r="A2347" t="str">
        <f t="shared" si="44"/>
        <v>99</v>
      </c>
      <c r="B2347" t="str">
        <f>"04206"</f>
        <v>04206</v>
      </c>
      <c r="C2347" t="s">
        <v>129</v>
      </c>
      <c r="D2347">
        <v>125326</v>
      </c>
      <c r="E2347">
        <v>262.3</v>
      </c>
      <c r="F2347" s="1">
        <v>45448</v>
      </c>
      <c r="G2347" t="s">
        <v>48</v>
      </c>
      <c r="H2347" t="s">
        <v>12</v>
      </c>
    </row>
    <row r="2348" spans="1:8" x14ac:dyDescent="0.25">
      <c r="A2348" t="str">
        <f t="shared" si="44"/>
        <v>99</v>
      </c>
      <c r="B2348" t="str">
        <f>"04549"</f>
        <v>04549</v>
      </c>
      <c r="C2348" t="s">
        <v>164</v>
      </c>
      <c r="D2348">
        <v>125327</v>
      </c>
      <c r="E2348">
        <v>7381.05</v>
      </c>
      <c r="F2348" s="1">
        <v>45448</v>
      </c>
      <c r="G2348" t="s">
        <v>48</v>
      </c>
      <c r="H2348" t="s">
        <v>12</v>
      </c>
    </row>
    <row r="2349" spans="1:8" x14ac:dyDescent="0.25">
      <c r="A2349" t="str">
        <f t="shared" si="44"/>
        <v>99</v>
      </c>
      <c r="B2349" t="str">
        <f>"04178"</f>
        <v>04178</v>
      </c>
      <c r="C2349" t="s">
        <v>569</v>
      </c>
      <c r="D2349">
        <v>125328</v>
      </c>
      <c r="E2349">
        <v>370</v>
      </c>
      <c r="F2349" s="1">
        <v>45448</v>
      </c>
      <c r="G2349" t="s">
        <v>48</v>
      </c>
      <c r="H2349" t="s">
        <v>12</v>
      </c>
    </row>
    <row r="2350" spans="1:8" x14ac:dyDescent="0.25">
      <c r="A2350" t="str">
        <f t="shared" si="44"/>
        <v>99</v>
      </c>
      <c r="B2350" t="str">
        <f>"04994"</f>
        <v>04994</v>
      </c>
      <c r="C2350" t="s">
        <v>73</v>
      </c>
      <c r="D2350">
        <v>125329</v>
      </c>
      <c r="E2350">
        <v>56</v>
      </c>
      <c r="F2350" s="1">
        <v>45448</v>
      </c>
      <c r="G2350" t="s">
        <v>48</v>
      </c>
      <c r="H2350" t="s">
        <v>12</v>
      </c>
    </row>
    <row r="2351" spans="1:8" x14ac:dyDescent="0.25">
      <c r="A2351" t="str">
        <f t="shared" si="44"/>
        <v>99</v>
      </c>
      <c r="B2351" t="str">
        <f>"04304"</f>
        <v>04304</v>
      </c>
      <c r="C2351" t="s">
        <v>76</v>
      </c>
      <c r="D2351">
        <v>125330</v>
      </c>
      <c r="E2351">
        <v>16837.689999999999</v>
      </c>
      <c r="F2351" s="1">
        <v>45448</v>
      </c>
      <c r="G2351" t="s">
        <v>48</v>
      </c>
      <c r="H2351" t="s">
        <v>12</v>
      </c>
    </row>
    <row r="2352" spans="1:8" x14ac:dyDescent="0.25">
      <c r="A2352" t="str">
        <f t="shared" si="44"/>
        <v>99</v>
      </c>
      <c r="B2352" t="str">
        <f>"00565"</f>
        <v>00565</v>
      </c>
      <c r="C2352" t="s">
        <v>82</v>
      </c>
      <c r="D2352">
        <v>125331</v>
      </c>
      <c r="E2352">
        <v>1041.92</v>
      </c>
      <c r="F2352" s="1">
        <v>45448</v>
      </c>
      <c r="G2352" t="s">
        <v>48</v>
      </c>
      <c r="H2352" t="s">
        <v>12</v>
      </c>
    </row>
    <row r="2353" spans="1:8" x14ac:dyDescent="0.25">
      <c r="A2353" t="str">
        <f t="shared" si="44"/>
        <v>99</v>
      </c>
      <c r="B2353" t="str">
        <f>"05241"</f>
        <v>05241</v>
      </c>
      <c r="C2353" t="s">
        <v>84</v>
      </c>
      <c r="D2353">
        <v>125334</v>
      </c>
      <c r="E2353">
        <v>44</v>
      </c>
      <c r="F2353" s="1">
        <v>45448</v>
      </c>
      <c r="G2353" t="s">
        <v>48</v>
      </c>
      <c r="H2353" t="s">
        <v>12</v>
      </c>
    </row>
    <row r="2354" spans="1:8" x14ac:dyDescent="0.25">
      <c r="A2354" t="str">
        <f t="shared" si="44"/>
        <v>99</v>
      </c>
      <c r="B2354" t="str">
        <f>"04331"</f>
        <v>04331</v>
      </c>
      <c r="C2354" t="s">
        <v>86</v>
      </c>
      <c r="D2354">
        <v>125335</v>
      </c>
      <c r="E2354">
        <v>919.55</v>
      </c>
      <c r="F2354" s="1">
        <v>45448</v>
      </c>
      <c r="G2354" t="s">
        <v>48</v>
      </c>
      <c r="H2354" t="s">
        <v>12</v>
      </c>
    </row>
    <row r="2355" spans="1:8" x14ac:dyDescent="0.25">
      <c r="A2355" t="str">
        <f t="shared" si="44"/>
        <v>99</v>
      </c>
      <c r="B2355" t="str">
        <f>"03974"</f>
        <v>03974</v>
      </c>
      <c r="C2355" t="s">
        <v>176</v>
      </c>
      <c r="D2355">
        <v>125336</v>
      </c>
      <c r="E2355">
        <v>1084.1099999999999</v>
      </c>
      <c r="F2355" s="1">
        <v>45448</v>
      </c>
      <c r="G2355" t="s">
        <v>48</v>
      </c>
      <c r="H2355" t="s">
        <v>12</v>
      </c>
    </row>
    <row r="2356" spans="1:8" x14ac:dyDescent="0.25">
      <c r="A2356" t="str">
        <f t="shared" si="44"/>
        <v>99</v>
      </c>
      <c r="B2356" t="str">
        <f>"05506"</f>
        <v>05506</v>
      </c>
      <c r="C2356" t="s">
        <v>524</v>
      </c>
      <c r="D2356">
        <v>125337</v>
      </c>
      <c r="E2356">
        <v>125</v>
      </c>
      <c r="F2356" s="1">
        <v>45448</v>
      </c>
      <c r="G2356" t="s">
        <v>48</v>
      </c>
      <c r="H2356" t="s">
        <v>12</v>
      </c>
    </row>
    <row r="2357" spans="1:8" x14ac:dyDescent="0.25">
      <c r="A2357" t="str">
        <f t="shared" si="44"/>
        <v>99</v>
      </c>
      <c r="B2357" t="str">
        <f>"03734"</f>
        <v>03734</v>
      </c>
      <c r="C2357" t="s">
        <v>177</v>
      </c>
      <c r="D2357">
        <v>125338</v>
      </c>
      <c r="E2357">
        <v>30</v>
      </c>
      <c r="F2357" s="1">
        <v>45448</v>
      </c>
      <c r="G2357" t="s">
        <v>48</v>
      </c>
      <c r="H2357" t="s">
        <v>12</v>
      </c>
    </row>
    <row r="2358" spans="1:8" x14ac:dyDescent="0.25">
      <c r="A2358" t="str">
        <f t="shared" si="44"/>
        <v>99</v>
      </c>
      <c r="B2358" t="str">
        <f>"04262"</f>
        <v>04262</v>
      </c>
      <c r="C2358" t="s">
        <v>313</v>
      </c>
      <c r="D2358">
        <v>125339</v>
      </c>
      <c r="E2358">
        <v>985</v>
      </c>
      <c r="F2358" s="1">
        <v>45448</v>
      </c>
      <c r="G2358" t="s">
        <v>48</v>
      </c>
      <c r="H2358" t="s">
        <v>12</v>
      </c>
    </row>
    <row r="2359" spans="1:8" x14ac:dyDescent="0.25">
      <c r="A2359" t="str">
        <f t="shared" si="44"/>
        <v>99</v>
      </c>
      <c r="B2359" t="str">
        <f>"00437"</f>
        <v>00437</v>
      </c>
      <c r="C2359" t="s">
        <v>99</v>
      </c>
      <c r="D2359">
        <v>125340</v>
      </c>
      <c r="E2359">
        <v>66.599999999999994</v>
      </c>
      <c r="F2359" s="1">
        <v>45448</v>
      </c>
      <c r="G2359" t="s">
        <v>48</v>
      </c>
      <c r="H2359" t="s">
        <v>12</v>
      </c>
    </row>
    <row r="2360" spans="1:8" x14ac:dyDescent="0.25">
      <c r="A2360" t="str">
        <f t="shared" si="44"/>
        <v>99</v>
      </c>
      <c r="B2360" t="str">
        <f>"05382"</f>
        <v>05382</v>
      </c>
      <c r="C2360" t="s">
        <v>103</v>
      </c>
      <c r="D2360">
        <v>125341</v>
      </c>
      <c r="E2360">
        <v>362.13</v>
      </c>
      <c r="F2360" s="1">
        <v>45448</v>
      </c>
      <c r="G2360" t="s">
        <v>48</v>
      </c>
      <c r="H2360" t="s">
        <v>12</v>
      </c>
    </row>
    <row r="2361" spans="1:8" x14ac:dyDescent="0.25">
      <c r="A2361" t="str">
        <f t="shared" si="44"/>
        <v>99</v>
      </c>
      <c r="B2361" t="str">
        <f>"04316"</f>
        <v>04316</v>
      </c>
      <c r="C2361" t="s">
        <v>105</v>
      </c>
      <c r="D2361">
        <v>125342</v>
      </c>
      <c r="E2361">
        <v>1665.1</v>
      </c>
      <c r="F2361" s="1">
        <v>45448</v>
      </c>
      <c r="G2361" t="s">
        <v>48</v>
      </c>
      <c r="H2361" t="s">
        <v>12</v>
      </c>
    </row>
    <row r="2362" spans="1:8" x14ac:dyDescent="0.25">
      <c r="A2362" t="str">
        <f t="shared" si="44"/>
        <v>99</v>
      </c>
      <c r="B2362" t="str">
        <f>"05078"</f>
        <v>05078</v>
      </c>
      <c r="C2362" t="s">
        <v>279</v>
      </c>
      <c r="D2362">
        <v>125343</v>
      </c>
      <c r="E2362">
        <v>229.53</v>
      </c>
      <c r="F2362" s="1">
        <v>45448</v>
      </c>
      <c r="G2362" t="s">
        <v>48</v>
      </c>
      <c r="H2362" t="s">
        <v>12</v>
      </c>
    </row>
    <row r="2363" spans="1:8" x14ac:dyDescent="0.25">
      <c r="A2363" t="str">
        <f t="shared" si="44"/>
        <v>99</v>
      </c>
      <c r="B2363" t="str">
        <f>"03462"</f>
        <v>03462</v>
      </c>
      <c r="C2363" t="s">
        <v>106</v>
      </c>
      <c r="D2363">
        <v>125344</v>
      </c>
      <c r="E2363">
        <v>780.09</v>
      </c>
      <c r="F2363" s="1">
        <v>45448</v>
      </c>
      <c r="G2363" t="s">
        <v>48</v>
      </c>
      <c r="H2363" t="s">
        <v>12</v>
      </c>
    </row>
    <row r="2364" spans="1:8" x14ac:dyDescent="0.25">
      <c r="A2364" t="str">
        <f t="shared" si="44"/>
        <v>99</v>
      </c>
      <c r="B2364" t="str">
        <f>"1"</f>
        <v>1</v>
      </c>
      <c r="C2364" t="s">
        <v>456</v>
      </c>
      <c r="D2364">
        <v>125345</v>
      </c>
      <c r="E2364">
        <v>17.329999999999998</v>
      </c>
      <c r="F2364" s="1">
        <v>45448</v>
      </c>
      <c r="G2364" t="s">
        <v>30</v>
      </c>
      <c r="H2364" t="s">
        <v>570</v>
      </c>
    </row>
    <row r="2365" spans="1:8" x14ac:dyDescent="0.25">
      <c r="A2365" t="str">
        <f t="shared" si="44"/>
        <v>99</v>
      </c>
      <c r="B2365" t="str">
        <f>"00905"</f>
        <v>00905</v>
      </c>
      <c r="C2365" t="s">
        <v>280</v>
      </c>
      <c r="D2365">
        <v>125346</v>
      </c>
      <c r="E2365">
        <v>422.94</v>
      </c>
      <c r="F2365" s="1">
        <v>45448</v>
      </c>
      <c r="G2365" t="s">
        <v>48</v>
      </c>
      <c r="H2365" t="s">
        <v>12</v>
      </c>
    </row>
    <row r="2366" spans="1:8" x14ac:dyDescent="0.25">
      <c r="A2366" t="str">
        <f t="shared" si="44"/>
        <v>99</v>
      </c>
      <c r="B2366" t="str">
        <f>"03365"</f>
        <v>03365</v>
      </c>
      <c r="C2366" t="s">
        <v>440</v>
      </c>
      <c r="D2366">
        <v>125347</v>
      </c>
      <c r="E2366">
        <v>438.2</v>
      </c>
      <c r="F2366" s="1">
        <v>45448</v>
      </c>
      <c r="G2366" t="s">
        <v>48</v>
      </c>
      <c r="H2366" t="s">
        <v>12</v>
      </c>
    </row>
    <row r="2367" spans="1:8" x14ac:dyDescent="0.25">
      <c r="A2367" t="str">
        <f t="shared" si="44"/>
        <v>99</v>
      </c>
      <c r="B2367" t="str">
        <f>"00959"</f>
        <v>00959</v>
      </c>
      <c r="C2367" t="s">
        <v>301</v>
      </c>
      <c r="D2367">
        <v>125348</v>
      </c>
      <c r="E2367">
        <v>183.16</v>
      </c>
      <c r="F2367" s="1">
        <v>45448</v>
      </c>
      <c r="G2367" t="s">
        <v>48</v>
      </c>
      <c r="H2367" t="s">
        <v>12</v>
      </c>
    </row>
    <row r="2368" spans="1:8" x14ac:dyDescent="0.25">
      <c r="A2368" t="str">
        <f t="shared" si="44"/>
        <v>99</v>
      </c>
      <c r="B2368" t="str">
        <f>"02511"</f>
        <v>02511</v>
      </c>
      <c r="C2368" t="s">
        <v>282</v>
      </c>
      <c r="D2368">
        <v>125349</v>
      </c>
      <c r="E2368">
        <v>282.94</v>
      </c>
      <c r="F2368" s="1">
        <v>45448</v>
      </c>
      <c r="G2368" t="s">
        <v>48</v>
      </c>
      <c r="H2368" t="s">
        <v>12</v>
      </c>
    </row>
    <row r="2369" spans="1:8" x14ac:dyDescent="0.25">
      <c r="A2369" t="str">
        <f t="shared" si="44"/>
        <v>99</v>
      </c>
      <c r="B2369" t="str">
        <f>"04977"</f>
        <v>04977</v>
      </c>
      <c r="C2369" t="s">
        <v>111</v>
      </c>
      <c r="D2369">
        <v>125350</v>
      </c>
      <c r="E2369">
        <v>17410</v>
      </c>
      <c r="F2369" s="1">
        <v>45448</v>
      </c>
      <c r="G2369" t="s">
        <v>48</v>
      </c>
      <c r="H2369" t="s">
        <v>12</v>
      </c>
    </row>
    <row r="2370" spans="1:8" x14ac:dyDescent="0.25">
      <c r="A2370" t="str">
        <f t="shared" ref="A2370:A2433" si="45">"99"</f>
        <v>99</v>
      </c>
      <c r="B2370" t="str">
        <f>"04977"</f>
        <v>04977</v>
      </c>
      <c r="C2370" t="s">
        <v>111</v>
      </c>
      <c r="D2370">
        <v>125351</v>
      </c>
      <c r="E2370">
        <v>206966.39999999999</v>
      </c>
      <c r="F2370" s="1">
        <v>45448</v>
      </c>
      <c r="G2370" t="s">
        <v>48</v>
      </c>
      <c r="H2370" t="s">
        <v>12</v>
      </c>
    </row>
    <row r="2371" spans="1:8" x14ac:dyDescent="0.25">
      <c r="A2371" t="str">
        <f t="shared" si="45"/>
        <v>99</v>
      </c>
      <c r="B2371" t="str">
        <f>"01629"</f>
        <v>01629</v>
      </c>
      <c r="C2371" t="s">
        <v>189</v>
      </c>
      <c r="D2371">
        <v>125352</v>
      </c>
      <c r="E2371">
        <v>145.51</v>
      </c>
      <c r="F2371" s="1">
        <v>45448</v>
      </c>
      <c r="G2371" t="s">
        <v>48</v>
      </c>
      <c r="H2371" t="s">
        <v>12</v>
      </c>
    </row>
    <row r="2372" spans="1:8" x14ac:dyDescent="0.25">
      <c r="A2372" t="str">
        <f t="shared" si="45"/>
        <v>99</v>
      </c>
      <c r="B2372" t="str">
        <f>"03129"</f>
        <v>03129</v>
      </c>
      <c r="C2372" t="s">
        <v>113</v>
      </c>
      <c r="D2372">
        <v>125353</v>
      </c>
      <c r="E2372">
        <v>1135.27</v>
      </c>
      <c r="F2372" s="1">
        <v>45448</v>
      </c>
      <c r="G2372" t="s">
        <v>48</v>
      </c>
      <c r="H2372" t="s">
        <v>12</v>
      </c>
    </row>
    <row r="2373" spans="1:8" x14ac:dyDescent="0.25">
      <c r="A2373" t="str">
        <f t="shared" si="45"/>
        <v>99</v>
      </c>
      <c r="B2373" t="str">
        <f>"05490"</f>
        <v>05490</v>
      </c>
      <c r="C2373" t="s">
        <v>442</v>
      </c>
      <c r="D2373">
        <v>125354</v>
      </c>
      <c r="E2373">
        <v>30</v>
      </c>
      <c r="F2373" s="1">
        <v>45448</v>
      </c>
      <c r="G2373" t="s">
        <v>48</v>
      </c>
      <c r="H2373" t="s">
        <v>12</v>
      </c>
    </row>
    <row r="2374" spans="1:8" x14ac:dyDescent="0.25">
      <c r="A2374" t="str">
        <f t="shared" si="45"/>
        <v>99</v>
      </c>
      <c r="B2374" t="str">
        <f>"00336"</f>
        <v>00336</v>
      </c>
      <c r="C2374" t="s">
        <v>116</v>
      </c>
      <c r="D2374">
        <v>125355</v>
      </c>
      <c r="E2374">
        <v>83</v>
      </c>
      <c r="F2374" s="1">
        <v>45448</v>
      </c>
      <c r="G2374" t="s">
        <v>48</v>
      </c>
      <c r="H2374" t="s">
        <v>12</v>
      </c>
    </row>
    <row r="2375" spans="1:8" x14ac:dyDescent="0.25">
      <c r="A2375" t="str">
        <f t="shared" si="45"/>
        <v>99</v>
      </c>
      <c r="B2375" t="str">
        <f>"1"</f>
        <v>1</v>
      </c>
      <c r="C2375" t="s">
        <v>571</v>
      </c>
      <c r="D2375">
        <v>125356</v>
      </c>
      <c r="E2375">
        <v>125</v>
      </c>
      <c r="F2375" s="1">
        <v>45448</v>
      </c>
      <c r="G2375" t="s">
        <v>48</v>
      </c>
      <c r="H2375" t="s">
        <v>12</v>
      </c>
    </row>
    <row r="2376" spans="1:8" x14ac:dyDescent="0.25">
      <c r="A2376" t="str">
        <f t="shared" si="45"/>
        <v>99</v>
      </c>
      <c r="B2376" t="str">
        <f>"05048"</f>
        <v>05048</v>
      </c>
      <c r="C2376" t="s">
        <v>121</v>
      </c>
      <c r="D2376">
        <v>125357</v>
      </c>
      <c r="E2376">
        <v>375</v>
      </c>
      <c r="F2376" s="1">
        <v>45448</v>
      </c>
      <c r="G2376" t="s">
        <v>48</v>
      </c>
      <c r="H2376" t="s">
        <v>12</v>
      </c>
    </row>
    <row r="2377" spans="1:8" x14ac:dyDescent="0.25">
      <c r="A2377" t="str">
        <f t="shared" si="45"/>
        <v>99</v>
      </c>
      <c r="B2377" t="str">
        <f>"04089"</f>
        <v>04089</v>
      </c>
      <c r="C2377" t="s">
        <v>333</v>
      </c>
      <c r="D2377">
        <v>125358</v>
      </c>
      <c r="E2377">
        <v>28377</v>
      </c>
      <c r="F2377" s="1">
        <v>45448</v>
      </c>
      <c r="G2377" t="s">
        <v>48</v>
      </c>
      <c r="H2377" t="s">
        <v>12</v>
      </c>
    </row>
    <row r="2378" spans="1:8" x14ac:dyDescent="0.25">
      <c r="A2378" t="str">
        <f t="shared" si="45"/>
        <v>99</v>
      </c>
      <c r="B2378" t="str">
        <f>"05517"</f>
        <v>05517</v>
      </c>
      <c r="C2378" t="s">
        <v>572</v>
      </c>
      <c r="D2378">
        <v>125359</v>
      </c>
      <c r="E2378">
        <v>2950</v>
      </c>
      <c r="F2378" s="1">
        <v>45448</v>
      </c>
      <c r="G2378" t="s">
        <v>30</v>
      </c>
      <c r="H2378" t="s">
        <v>12</v>
      </c>
    </row>
    <row r="2379" spans="1:8" x14ac:dyDescent="0.25">
      <c r="A2379" t="str">
        <f t="shared" si="45"/>
        <v>99</v>
      </c>
      <c r="B2379" t="str">
        <f>"05517"</f>
        <v>05517</v>
      </c>
      <c r="C2379" t="s">
        <v>572</v>
      </c>
      <c r="D2379">
        <v>125359</v>
      </c>
      <c r="E2379">
        <v>2950</v>
      </c>
      <c r="F2379" s="1">
        <v>45565</v>
      </c>
      <c r="G2379" t="s">
        <v>30</v>
      </c>
    </row>
    <row r="2380" spans="1:8" x14ac:dyDescent="0.25">
      <c r="A2380" t="str">
        <f t="shared" si="45"/>
        <v>99</v>
      </c>
      <c r="B2380" t="str">
        <f>"05168"</f>
        <v>05168</v>
      </c>
      <c r="C2380" t="s">
        <v>128</v>
      </c>
      <c r="D2380">
        <v>125360</v>
      </c>
      <c r="E2380">
        <v>4500</v>
      </c>
      <c r="F2380" s="1">
        <v>45448</v>
      </c>
      <c r="G2380" t="s">
        <v>48</v>
      </c>
      <c r="H2380" t="s">
        <v>12</v>
      </c>
    </row>
    <row r="2381" spans="1:8" x14ac:dyDescent="0.25">
      <c r="A2381" t="str">
        <f t="shared" si="45"/>
        <v>99</v>
      </c>
      <c r="B2381" t="str">
        <f>"1"</f>
        <v>1</v>
      </c>
      <c r="C2381" t="s">
        <v>573</v>
      </c>
      <c r="D2381">
        <v>125361</v>
      </c>
      <c r="E2381">
        <v>2180</v>
      </c>
      <c r="F2381" s="1">
        <v>45448</v>
      </c>
      <c r="G2381" t="s">
        <v>48</v>
      </c>
      <c r="H2381" t="s">
        <v>12</v>
      </c>
    </row>
    <row r="2382" spans="1:8" x14ac:dyDescent="0.25">
      <c r="A2382" t="str">
        <f t="shared" si="45"/>
        <v>99</v>
      </c>
      <c r="B2382" t="str">
        <f>"02030"</f>
        <v>02030</v>
      </c>
      <c r="C2382" t="s">
        <v>161</v>
      </c>
      <c r="D2382">
        <v>125362</v>
      </c>
      <c r="E2382">
        <v>1330</v>
      </c>
      <c r="F2382" s="1">
        <v>45448</v>
      </c>
      <c r="G2382" t="s">
        <v>48</v>
      </c>
      <c r="H2382" t="s">
        <v>12</v>
      </c>
    </row>
    <row r="2383" spans="1:8" x14ac:dyDescent="0.25">
      <c r="A2383" t="str">
        <f t="shared" si="45"/>
        <v>99</v>
      </c>
      <c r="B2383" t="str">
        <f>"02807"</f>
        <v>02807</v>
      </c>
      <c r="C2383" t="s">
        <v>66</v>
      </c>
      <c r="D2383">
        <v>125363</v>
      </c>
      <c r="E2383">
        <v>11213</v>
      </c>
      <c r="F2383" s="1">
        <v>45448</v>
      </c>
      <c r="G2383" t="s">
        <v>48</v>
      </c>
      <c r="H2383" t="s">
        <v>12</v>
      </c>
    </row>
    <row r="2384" spans="1:8" x14ac:dyDescent="0.25">
      <c r="A2384" t="str">
        <f t="shared" si="45"/>
        <v>99</v>
      </c>
      <c r="B2384" t="str">
        <f>"03878"</f>
        <v>03878</v>
      </c>
      <c r="C2384" t="s">
        <v>206</v>
      </c>
      <c r="D2384">
        <v>125364</v>
      </c>
      <c r="E2384">
        <v>1047.01</v>
      </c>
      <c r="F2384" s="1">
        <v>45448</v>
      </c>
      <c r="G2384" t="s">
        <v>48</v>
      </c>
      <c r="H2384" t="s">
        <v>12</v>
      </c>
    </row>
    <row r="2385" spans="1:8" x14ac:dyDescent="0.25">
      <c r="A2385" t="str">
        <f t="shared" si="45"/>
        <v>99</v>
      </c>
      <c r="B2385" t="str">
        <f>"02720"</f>
        <v>02720</v>
      </c>
      <c r="C2385" t="s">
        <v>133</v>
      </c>
      <c r="D2385">
        <v>125365</v>
      </c>
      <c r="E2385">
        <v>6690</v>
      </c>
      <c r="F2385" s="1">
        <v>45448</v>
      </c>
      <c r="G2385" t="s">
        <v>48</v>
      </c>
      <c r="H2385" t="s">
        <v>12</v>
      </c>
    </row>
    <row r="2386" spans="1:8" x14ac:dyDescent="0.25">
      <c r="A2386" t="str">
        <f t="shared" si="45"/>
        <v>99</v>
      </c>
      <c r="B2386" t="str">
        <f>"04421"</f>
        <v>04421</v>
      </c>
      <c r="C2386" t="s">
        <v>574</v>
      </c>
      <c r="D2386">
        <v>125366</v>
      </c>
      <c r="E2386">
        <v>107150</v>
      </c>
      <c r="F2386" s="1">
        <v>45448</v>
      </c>
      <c r="G2386" t="s">
        <v>48</v>
      </c>
      <c r="H2386" t="s">
        <v>12</v>
      </c>
    </row>
    <row r="2387" spans="1:8" x14ac:dyDescent="0.25">
      <c r="A2387" t="str">
        <f t="shared" si="45"/>
        <v>99</v>
      </c>
      <c r="B2387" t="str">
        <f>"01415"</f>
        <v>01415</v>
      </c>
      <c r="C2387" t="s">
        <v>81</v>
      </c>
      <c r="D2387">
        <v>125367</v>
      </c>
      <c r="E2387">
        <v>2252.92</v>
      </c>
      <c r="F2387" s="1">
        <v>45448</v>
      </c>
      <c r="G2387" t="s">
        <v>48</v>
      </c>
      <c r="H2387" t="s">
        <v>12</v>
      </c>
    </row>
    <row r="2388" spans="1:8" x14ac:dyDescent="0.25">
      <c r="A2388" t="str">
        <f t="shared" si="45"/>
        <v>99</v>
      </c>
      <c r="B2388" t="str">
        <f>"05282"</f>
        <v>05282</v>
      </c>
      <c r="C2388" t="s">
        <v>174</v>
      </c>
      <c r="D2388">
        <v>125368</v>
      </c>
      <c r="E2388">
        <v>1268.19</v>
      </c>
      <c r="F2388" s="1">
        <v>45448</v>
      </c>
      <c r="G2388" t="s">
        <v>48</v>
      </c>
      <c r="H2388" t="s">
        <v>12</v>
      </c>
    </row>
    <row r="2389" spans="1:8" x14ac:dyDescent="0.25">
      <c r="A2389" t="str">
        <f t="shared" si="45"/>
        <v>99</v>
      </c>
      <c r="B2389" t="str">
        <f>"05276"</f>
        <v>05276</v>
      </c>
      <c r="C2389" t="s">
        <v>135</v>
      </c>
      <c r="D2389">
        <v>125369</v>
      </c>
      <c r="E2389">
        <v>3333</v>
      </c>
      <c r="F2389" s="1">
        <v>45448</v>
      </c>
      <c r="G2389" t="s">
        <v>48</v>
      </c>
      <c r="H2389" t="s">
        <v>12</v>
      </c>
    </row>
    <row r="2390" spans="1:8" x14ac:dyDescent="0.25">
      <c r="A2390" t="str">
        <f t="shared" si="45"/>
        <v>99</v>
      </c>
      <c r="B2390" t="str">
        <f>"00916"</f>
        <v>00916</v>
      </c>
      <c r="C2390" t="s">
        <v>142</v>
      </c>
      <c r="D2390">
        <v>125370</v>
      </c>
      <c r="E2390">
        <v>3721.98</v>
      </c>
      <c r="F2390" s="1">
        <v>45448</v>
      </c>
      <c r="G2390" t="s">
        <v>48</v>
      </c>
      <c r="H2390" t="s">
        <v>12</v>
      </c>
    </row>
    <row r="2391" spans="1:8" x14ac:dyDescent="0.25">
      <c r="A2391" t="str">
        <f t="shared" si="45"/>
        <v>99</v>
      </c>
      <c r="B2391" t="str">
        <f>"04778"</f>
        <v>04778</v>
      </c>
      <c r="C2391" t="s">
        <v>110</v>
      </c>
      <c r="D2391">
        <v>125371</v>
      </c>
      <c r="E2391">
        <v>6165</v>
      </c>
      <c r="F2391" s="1">
        <v>45448</v>
      </c>
      <c r="G2391" t="s">
        <v>48</v>
      </c>
      <c r="H2391" t="s">
        <v>12</v>
      </c>
    </row>
    <row r="2392" spans="1:8" x14ac:dyDescent="0.25">
      <c r="A2392" t="str">
        <f t="shared" si="45"/>
        <v>99</v>
      </c>
      <c r="B2392" t="str">
        <f>"03687"</f>
        <v>03687</v>
      </c>
      <c r="C2392" t="s">
        <v>227</v>
      </c>
      <c r="D2392">
        <v>125372</v>
      </c>
      <c r="E2392">
        <v>7067.63</v>
      </c>
      <c r="F2392" s="1">
        <v>45448</v>
      </c>
      <c r="G2392" t="s">
        <v>48</v>
      </c>
      <c r="H2392" t="s">
        <v>12</v>
      </c>
    </row>
    <row r="2393" spans="1:8" x14ac:dyDescent="0.25">
      <c r="A2393" t="str">
        <f t="shared" si="45"/>
        <v>99</v>
      </c>
      <c r="B2393" t="str">
        <f>"01266"</f>
        <v>01266</v>
      </c>
      <c r="C2393" t="s">
        <v>368</v>
      </c>
      <c r="D2393">
        <v>125373</v>
      </c>
      <c r="E2393">
        <v>4000</v>
      </c>
      <c r="F2393" s="1">
        <v>45448</v>
      </c>
      <c r="G2393" t="s">
        <v>48</v>
      </c>
      <c r="H2393" t="s">
        <v>12</v>
      </c>
    </row>
    <row r="2394" spans="1:8" x14ac:dyDescent="0.25">
      <c r="A2394" t="str">
        <f t="shared" si="45"/>
        <v>99</v>
      </c>
      <c r="B2394" t="str">
        <f>"00036"</f>
        <v>00036</v>
      </c>
      <c r="C2394" t="s">
        <v>231</v>
      </c>
      <c r="D2394">
        <v>125374</v>
      </c>
      <c r="E2394">
        <v>26809.24</v>
      </c>
      <c r="F2394" s="1">
        <v>45448</v>
      </c>
      <c r="G2394" t="s">
        <v>48</v>
      </c>
      <c r="H2394" t="s">
        <v>12</v>
      </c>
    </row>
    <row r="2395" spans="1:8" x14ac:dyDescent="0.25">
      <c r="A2395" t="str">
        <f t="shared" si="45"/>
        <v>99</v>
      </c>
      <c r="B2395" t="str">
        <f>"03963"</f>
        <v>03963</v>
      </c>
      <c r="C2395" t="s">
        <v>232</v>
      </c>
      <c r="D2395">
        <v>125375</v>
      </c>
      <c r="E2395">
        <v>2904.08</v>
      </c>
      <c r="F2395" s="1">
        <v>45448</v>
      </c>
      <c r="G2395" t="s">
        <v>48</v>
      </c>
      <c r="H2395" t="s">
        <v>12</v>
      </c>
    </row>
    <row r="2396" spans="1:8" x14ac:dyDescent="0.25">
      <c r="A2396" t="str">
        <f t="shared" si="45"/>
        <v>99</v>
      </c>
      <c r="B2396" t="str">
        <f>"04755"</f>
        <v>04755</v>
      </c>
      <c r="C2396" t="s">
        <v>149</v>
      </c>
      <c r="D2396">
        <v>125376</v>
      </c>
      <c r="E2396">
        <v>19</v>
      </c>
      <c r="F2396" s="1">
        <v>45456</v>
      </c>
      <c r="G2396" t="s">
        <v>48</v>
      </c>
      <c r="H2396" t="s">
        <v>12</v>
      </c>
    </row>
    <row r="2397" spans="1:8" x14ac:dyDescent="0.25">
      <c r="A2397" t="str">
        <f t="shared" si="45"/>
        <v>99</v>
      </c>
      <c r="B2397" t="str">
        <f>"04921"</f>
        <v>04921</v>
      </c>
      <c r="C2397" t="s">
        <v>151</v>
      </c>
      <c r="D2397">
        <v>125377</v>
      </c>
      <c r="E2397">
        <v>3473.33</v>
      </c>
      <c r="F2397" s="1">
        <v>45456</v>
      </c>
      <c r="G2397" t="s">
        <v>30</v>
      </c>
      <c r="H2397" t="s">
        <v>12</v>
      </c>
    </row>
    <row r="2398" spans="1:8" x14ac:dyDescent="0.25">
      <c r="A2398" t="str">
        <f t="shared" si="45"/>
        <v>99</v>
      </c>
      <c r="B2398" t="str">
        <f>"04921"</f>
        <v>04921</v>
      </c>
      <c r="C2398" t="s">
        <v>151</v>
      </c>
      <c r="D2398">
        <v>125377</v>
      </c>
      <c r="E2398">
        <v>3473.33</v>
      </c>
      <c r="F2398" s="1">
        <v>45532</v>
      </c>
      <c r="G2398" t="s">
        <v>30</v>
      </c>
    </row>
    <row r="2399" spans="1:8" x14ac:dyDescent="0.25">
      <c r="A2399" t="str">
        <f t="shared" si="45"/>
        <v>99</v>
      </c>
      <c r="B2399" t="str">
        <f>"04925"</f>
        <v>04925</v>
      </c>
      <c r="C2399" t="s">
        <v>152</v>
      </c>
      <c r="D2399">
        <v>125378</v>
      </c>
      <c r="E2399">
        <v>1341</v>
      </c>
      <c r="F2399" s="1">
        <v>45456</v>
      </c>
      <c r="G2399" t="s">
        <v>48</v>
      </c>
      <c r="H2399" t="s">
        <v>12</v>
      </c>
    </row>
    <row r="2400" spans="1:8" x14ac:dyDescent="0.25">
      <c r="A2400" t="str">
        <f t="shared" si="45"/>
        <v>99</v>
      </c>
      <c r="B2400" t="str">
        <f>"04555"</f>
        <v>04555</v>
      </c>
      <c r="C2400" t="s">
        <v>49</v>
      </c>
      <c r="D2400">
        <v>125379</v>
      </c>
      <c r="E2400">
        <v>233.16</v>
      </c>
      <c r="F2400" s="1">
        <v>45456</v>
      </c>
      <c r="G2400" t="s">
        <v>48</v>
      </c>
      <c r="H2400" t="s">
        <v>12</v>
      </c>
    </row>
    <row r="2401" spans="1:8" x14ac:dyDescent="0.25">
      <c r="A2401" t="str">
        <f t="shared" si="45"/>
        <v>99</v>
      </c>
      <c r="B2401" t="str">
        <f>"02209"</f>
        <v>02209</v>
      </c>
      <c r="C2401" t="s">
        <v>575</v>
      </c>
      <c r="D2401">
        <v>125380</v>
      </c>
      <c r="E2401">
        <v>315</v>
      </c>
      <c r="F2401" s="1">
        <v>45456</v>
      </c>
      <c r="G2401" t="s">
        <v>48</v>
      </c>
      <c r="H2401" t="s">
        <v>12</v>
      </c>
    </row>
    <row r="2402" spans="1:8" x14ac:dyDescent="0.25">
      <c r="A2402" t="str">
        <f t="shared" si="45"/>
        <v>99</v>
      </c>
      <c r="B2402" t="str">
        <f>"04018"</f>
        <v>04018</v>
      </c>
      <c r="C2402" t="s">
        <v>52</v>
      </c>
      <c r="D2402">
        <v>125381</v>
      </c>
      <c r="E2402">
        <v>1281.8900000000001</v>
      </c>
      <c r="F2402" s="1">
        <v>45456</v>
      </c>
      <c r="G2402" t="s">
        <v>48</v>
      </c>
      <c r="H2402" t="s">
        <v>12</v>
      </c>
    </row>
    <row r="2403" spans="1:8" x14ac:dyDescent="0.25">
      <c r="A2403" t="str">
        <f t="shared" si="45"/>
        <v>99</v>
      </c>
      <c r="B2403" t="str">
        <f>"04719"</f>
        <v>04719</v>
      </c>
      <c r="C2403" t="s">
        <v>52</v>
      </c>
      <c r="D2403">
        <v>125382</v>
      </c>
      <c r="E2403">
        <v>281.01</v>
      </c>
      <c r="F2403" s="1">
        <v>45456</v>
      </c>
      <c r="G2403" t="s">
        <v>48</v>
      </c>
      <c r="H2403" t="s">
        <v>12</v>
      </c>
    </row>
    <row r="2404" spans="1:8" x14ac:dyDescent="0.25">
      <c r="A2404" t="str">
        <f t="shared" si="45"/>
        <v>99</v>
      </c>
      <c r="B2404" t="str">
        <f>"00654"</f>
        <v>00654</v>
      </c>
      <c r="C2404" t="s">
        <v>54</v>
      </c>
      <c r="D2404">
        <v>125383</v>
      </c>
      <c r="E2404">
        <v>83.87</v>
      </c>
      <c r="F2404" s="1">
        <v>45456</v>
      </c>
      <c r="G2404" t="s">
        <v>48</v>
      </c>
      <c r="H2404" t="s">
        <v>12</v>
      </c>
    </row>
    <row r="2405" spans="1:8" x14ac:dyDescent="0.25">
      <c r="A2405" t="str">
        <f t="shared" si="45"/>
        <v>99</v>
      </c>
      <c r="B2405" t="str">
        <f>"04621"</f>
        <v>04621</v>
      </c>
      <c r="C2405" t="s">
        <v>55</v>
      </c>
      <c r="D2405">
        <v>125384</v>
      </c>
      <c r="E2405">
        <v>63.25</v>
      </c>
      <c r="F2405" s="1">
        <v>45456</v>
      </c>
      <c r="G2405" t="s">
        <v>30</v>
      </c>
      <c r="H2405" t="s">
        <v>31</v>
      </c>
    </row>
    <row r="2406" spans="1:8" x14ac:dyDescent="0.25">
      <c r="A2406" t="str">
        <f t="shared" si="45"/>
        <v>99</v>
      </c>
      <c r="B2406" t="str">
        <f>"04621"</f>
        <v>04621</v>
      </c>
      <c r="C2406" t="s">
        <v>55</v>
      </c>
      <c r="D2406">
        <v>125384</v>
      </c>
      <c r="E2406">
        <v>63.25</v>
      </c>
      <c r="F2406" s="1">
        <v>45456</v>
      </c>
      <c r="G2406" t="s">
        <v>30</v>
      </c>
    </row>
    <row r="2407" spans="1:8" x14ac:dyDescent="0.25">
      <c r="A2407" t="str">
        <f t="shared" si="45"/>
        <v>99</v>
      </c>
      <c r="B2407" t="str">
        <f>"1"</f>
        <v>1</v>
      </c>
      <c r="C2407" t="s">
        <v>576</v>
      </c>
      <c r="D2407">
        <v>125385</v>
      </c>
      <c r="E2407">
        <v>152</v>
      </c>
      <c r="F2407" s="1">
        <v>45456</v>
      </c>
      <c r="G2407" t="s">
        <v>48</v>
      </c>
      <c r="H2407" t="s">
        <v>12</v>
      </c>
    </row>
    <row r="2408" spans="1:8" x14ac:dyDescent="0.25">
      <c r="A2408" t="str">
        <f t="shared" si="45"/>
        <v>99</v>
      </c>
      <c r="B2408" t="str">
        <f>"01525"</f>
        <v>01525</v>
      </c>
      <c r="C2408" t="s">
        <v>56</v>
      </c>
      <c r="D2408">
        <v>125386</v>
      </c>
      <c r="E2408">
        <v>360.15</v>
      </c>
      <c r="F2408" s="1">
        <v>45456</v>
      </c>
      <c r="G2408" t="s">
        <v>48</v>
      </c>
      <c r="H2408" t="s">
        <v>12</v>
      </c>
    </row>
    <row r="2409" spans="1:8" x14ac:dyDescent="0.25">
      <c r="A2409" t="str">
        <f t="shared" si="45"/>
        <v>99</v>
      </c>
      <c r="B2409" t="str">
        <f>"03541"</f>
        <v>03541</v>
      </c>
      <c r="C2409" t="s">
        <v>57</v>
      </c>
      <c r="D2409">
        <v>125387</v>
      </c>
      <c r="E2409">
        <v>738.86</v>
      </c>
      <c r="F2409" s="1">
        <v>45456</v>
      </c>
      <c r="G2409" t="s">
        <v>48</v>
      </c>
      <c r="H2409" t="s">
        <v>12</v>
      </c>
    </row>
    <row r="2410" spans="1:8" x14ac:dyDescent="0.25">
      <c r="A2410" t="str">
        <f t="shared" si="45"/>
        <v>99</v>
      </c>
      <c r="B2410" t="str">
        <f>"05166"</f>
        <v>05166</v>
      </c>
      <c r="C2410" t="s">
        <v>156</v>
      </c>
      <c r="D2410">
        <v>125388</v>
      </c>
      <c r="E2410">
        <v>708.79</v>
      </c>
      <c r="F2410" s="1">
        <v>45456</v>
      </c>
      <c r="G2410" t="s">
        <v>48</v>
      </c>
      <c r="H2410" t="s">
        <v>12</v>
      </c>
    </row>
    <row r="2411" spans="1:8" x14ac:dyDescent="0.25">
      <c r="A2411" t="str">
        <f t="shared" si="45"/>
        <v>99</v>
      </c>
      <c r="B2411" t="str">
        <f>"05004"</f>
        <v>05004</v>
      </c>
      <c r="C2411" t="s">
        <v>264</v>
      </c>
      <c r="D2411">
        <v>125389</v>
      </c>
      <c r="E2411">
        <v>61.72</v>
      </c>
      <c r="F2411" s="1">
        <v>45456</v>
      </c>
      <c r="G2411" t="s">
        <v>48</v>
      </c>
      <c r="H2411" t="s">
        <v>12</v>
      </c>
    </row>
    <row r="2412" spans="1:8" x14ac:dyDescent="0.25">
      <c r="A2412" t="str">
        <f t="shared" si="45"/>
        <v>99</v>
      </c>
      <c r="B2412" t="str">
        <f>"05460"</f>
        <v>05460</v>
      </c>
      <c r="C2412" t="s">
        <v>159</v>
      </c>
      <c r="D2412">
        <v>125390</v>
      </c>
      <c r="E2412">
        <v>360.98</v>
      </c>
      <c r="F2412" s="1">
        <v>45456</v>
      </c>
      <c r="G2412" t="s">
        <v>48</v>
      </c>
      <c r="H2412" t="s">
        <v>12</v>
      </c>
    </row>
    <row r="2413" spans="1:8" x14ac:dyDescent="0.25">
      <c r="A2413" t="str">
        <f t="shared" si="45"/>
        <v>99</v>
      </c>
      <c r="B2413" t="str">
        <f>"01506"</f>
        <v>01506</v>
      </c>
      <c r="C2413" t="s">
        <v>64</v>
      </c>
      <c r="D2413">
        <v>125391</v>
      </c>
      <c r="E2413">
        <v>65</v>
      </c>
      <c r="F2413" s="1">
        <v>45456</v>
      </c>
      <c r="G2413" t="s">
        <v>48</v>
      </c>
      <c r="H2413" t="s">
        <v>12</v>
      </c>
    </row>
    <row r="2414" spans="1:8" x14ac:dyDescent="0.25">
      <c r="A2414" t="str">
        <f t="shared" si="45"/>
        <v>99</v>
      </c>
      <c r="B2414" t="str">
        <f>"04608"</f>
        <v>04608</v>
      </c>
      <c r="C2414" t="s">
        <v>69</v>
      </c>
      <c r="D2414">
        <v>125392</v>
      </c>
      <c r="E2414">
        <v>415</v>
      </c>
      <c r="F2414" s="1">
        <v>45456</v>
      </c>
      <c r="G2414" t="s">
        <v>48</v>
      </c>
      <c r="H2414" t="s">
        <v>12</v>
      </c>
    </row>
    <row r="2415" spans="1:8" x14ac:dyDescent="0.25">
      <c r="A2415" t="str">
        <f t="shared" si="45"/>
        <v>99</v>
      </c>
      <c r="B2415" t="str">
        <f>"03010"</f>
        <v>03010</v>
      </c>
      <c r="C2415" t="s">
        <v>71</v>
      </c>
      <c r="D2415">
        <v>125393</v>
      </c>
      <c r="E2415">
        <v>96</v>
      </c>
      <c r="F2415" s="1">
        <v>45456</v>
      </c>
      <c r="G2415" t="s">
        <v>48</v>
      </c>
      <c r="H2415" t="s">
        <v>12</v>
      </c>
    </row>
    <row r="2416" spans="1:8" x14ac:dyDescent="0.25">
      <c r="A2416" t="str">
        <f t="shared" si="45"/>
        <v>99</v>
      </c>
      <c r="B2416" t="str">
        <f>"05174"</f>
        <v>05174</v>
      </c>
      <c r="C2416" t="s">
        <v>577</v>
      </c>
      <c r="D2416">
        <v>125394</v>
      </c>
      <c r="E2416">
        <v>900</v>
      </c>
      <c r="F2416" s="1">
        <v>45456</v>
      </c>
      <c r="G2416" t="s">
        <v>48</v>
      </c>
      <c r="H2416" t="s">
        <v>12</v>
      </c>
    </row>
    <row r="2417" spans="1:8" x14ac:dyDescent="0.25">
      <c r="A2417" t="str">
        <f t="shared" si="45"/>
        <v>99</v>
      </c>
      <c r="B2417" t="str">
        <f>"01877"</f>
        <v>01877</v>
      </c>
      <c r="C2417" t="s">
        <v>74</v>
      </c>
      <c r="D2417">
        <v>125395</v>
      </c>
      <c r="E2417">
        <v>175.2</v>
      </c>
      <c r="F2417" s="1">
        <v>45456</v>
      </c>
      <c r="G2417" t="s">
        <v>48</v>
      </c>
      <c r="H2417" t="s">
        <v>12</v>
      </c>
    </row>
    <row r="2418" spans="1:8" x14ac:dyDescent="0.25">
      <c r="A2418" t="str">
        <f t="shared" si="45"/>
        <v>99</v>
      </c>
      <c r="B2418" t="str">
        <f>"04802"</f>
        <v>04802</v>
      </c>
      <c r="C2418" t="s">
        <v>14</v>
      </c>
      <c r="D2418">
        <v>125396</v>
      </c>
      <c r="E2418">
        <v>119.6</v>
      </c>
      <c r="F2418" s="1">
        <v>45456</v>
      </c>
      <c r="G2418" t="s">
        <v>48</v>
      </c>
      <c r="H2418" t="s">
        <v>12</v>
      </c>
    </row>
    <row r="2419" spans="1:8" x14ac:dyDescent="0.25">
      <c r="A2419" t="str">
        <f t="shared" si="45"/>
        <v>99</v>
      </c>
      <c r="B2419" t="str">
        <f>"02969"</f>
        <v>02969</v>
      </c>
      <c r="C2419" t="s">
        <v>170</v>
      </c>
      <c r="D2419">
        <v>125397</v>
      </c>
      <c r="E2419">
        <v>385</v>
      </c>
      <c r="F2419" s="1">
        <v>45456</v>
      </c>
      <c r="G2419" t="s">
        <v>48</v>
      </c>
      <c r="H2419" t="s">
        <v>12</v>
      </c>
    </row>
    <row r="2420" spans="1:8" x14ac:dyDescent="0.25">
      <c r="A2420" t="str">
        <f t="shared" si="45"/>
        <v>99</v>
      </c>
      <c r="B2420" t="str">
        <f>"01415"</f>
        <v>01415</v>
      </c>
      <c r="C2420" t="s">
        <v>81</v>
      </c>
      <c r="D2420">
        <v>125398</v>
      </c>
      <c r="E2420">
        <v>6.9</v>
      </c>
      <c r="F2420" s="1">
        <v>45456</v>
      </c>
      <c r="G2420" t="s">
        <v>48</v>
      </c>
      <c r="H2420" t="s">
        <v>12</v>
      </c>
    </row>
    <row r="2421" spans="1:8" x14ac:dyDescent="0.25">
      <c r="A2421" t="str">
        <f t="shared" si="45"/>
        <v>99</v>
      </c>
      <c r="B2421" t="str">
        <f>"00565"</f>
        <v>00565</v>
      </c>
      <c r="C2421" t="s">
        <v>82</v>
      </c>
      <c r="D2421">
        <v>125399</v>
      </c>
      <c r="E2421">
        <v>1170.8599999999999</v>
      </c>
      <c r="F2421" s="1">
        <v>45456</v>
      </c>
      <c r="G2421" t="s">
        <v>48</v>
      </c>
      <c r="H2421" t="s">
        <v>12</v>
      </c>
    </row>
    <row r="2422" spans="1:8" x14ac:dyDescent="0.25">
      <c r="A2422" t="str">
        <f t="shared" si="45"/>
        <v>99</v>
      </c>
      <c r="B2422" t="str">
        <f>"05274"</f>
        <v>05274</v>
      </c>
      <c r="C2422" t="s">
        <v>272</v>
      </c>
      <c r="D2422">
        <v>125402</v>
      </c>
      <c r="E2422">
        <v>337.74</v>
      </c>
      <c r="F2422" s="1">
        <v>45456</v>
      </c>
      <c r="G2422" t="s">
        <v>48</v>
      </c>
      <c r="H2422" t="s">
        <v>12</v>
      </c>
    </row>
    <row r="2423" spans="1:8" x14ac:dyDescent="0.25">
      <c r="A2423" t="str">
        <f t="shared" si="45"/>
        <v>99</v>
      </c>
      <c r="B2423" t="str">
        <f>"04331"</f>
        <v>04331</v>
      </c>
      <c r="C2423" t="s">
        <v>86</v>
      </c>
      <c r="D2423">
        <v>125403</v>
      </c>
      <c r="E2423">
        <v>31080</v>
      </c>
      <c r="F2423" s="1">
        <v>45456</v>
      </c>
      <c r="G2423" t="s">
        <v>48</v>
      </c>
      <c r="H2423" t="s">
        <v>12</v>
      </c>
    </row>
    <row r="2424" spans="1:8" x14ac:dyDescent="0.25">
      <c r="A2424" t="str">
        <f t="shared" si="45"/>
        <v>99</v>
      </c>
      <c r="B2424" t="str">
        <f>"03463"</f>
        <v>03463</v>
      </c>
      <c r="C2424" t="s">
        <v>88</v>
      </c>
      <c r="D2424">
        <v>125404</v>
      </c>
      <c r="E2424">
        <v>2.3199999999999998</v>
      </c>
      <c r="F2424" s="1">
        <v>45456</v>
      </c>
      <c r="G2424" t="s">
        <v>48</v>
      </c>
      <c r="H2424" t="s">
        <v>12</v>
      </c>
    </row>
    <row r="2425" spans="1:8" x14ac:dyDescent="0.25">
      <c r="A2425" t="str">
        <f t="shared" si="45"/>
        <v>99</v>
      </c>
      <c r="B2425" t="str">
        <f>"04620"</f>
        <v>04620</v>
      </c>
      <c r="C2425" t="s">
        <v>273</v>
      </c>
      <c r="D2425">
        <v>125405</v>
      </c>
      <c r="E2425">
        <v>750</v>
      </c>
      <c r="F2425" s="1">
        <v>45456</v>
      </c>
      <c r="G2425" t="s">
        <v>48</v>
      </c>
      <c r="H2425" t="s">
        <v>12</v>
      </c>
    </row>
    <row r="2426" spans="1:8" x14ac:dyDescent="0.25">
      <c r="A2426" t="str">
        <f t="shared" si="45"/>
        <v>99</v>
      </c>
      <c r="B2426" t="str">
        <f>"01648"</f>
        <v>01648</v>
      </c>
      <c r="C2426" t="s">
        <v>90</v>
      </c>
      <c r="D2426">
        <v>125406</v>
      </c>
      <c r="E2426">
        <v>408.3</v>
      </c>
      <c r="F2426" s="1">
        <v>45456</v>
      </c>
      <c r="G2426" t="s">
        <v>48</v>
      </c>
      <c r="H2426" t="s">
        <v>12</v>
      </c>
    </row>
    <row r="2427" spans="1:8" x14ac:dyDescent="0.25">
      <c r="A2427" t="str">
        <f t="shared" si="45"/>
        <v>99</v>
      </c>
      <c r="B2427" t="str">
        <f>"03734"</f>
        <v>03734</v>
      </c>
      <c r="C2427" t="s">
        <v>177</v>
      </c>
      <c r="D2427">
        <v>125407</v>
      </c>
      <c r="E2427">
        <v>61.22</v>
      </c>
      <c r="F2427" s="1">
        <v>45456</v>
      </c>
      <c r="G2427" t="s">
        <v>48</v>
      </c>
      <c r="H2427" t="s">
        <v>12</v>
      </c>
    </row>
    <row r="2428" spans="1:8" x14ac:dyDescent="0.25">
      <c r="A2428" t="str">
        <f t="shared" si="45"/>
        <v>99</v>
      </c>
      <c r="B2428" t="str">
        <f>"05142"</f>
        <v>05142</v>
      </c>
      <c r="C2428" t="s">
        <v>92</v>
      </c>
      <c r="D2428">
        <v>125408</v>
      </c>
      <c r="E2428">
        <v>925.28</v>
      </c>
      <c r="F2428" s="1">
        <v>45456</v>
      </c>
      <c r="G2428" t="s">
        <v>48</v>
      </c>
      <c r="H2428" t="s">
        <v>12</v>
      </c>
    </row>
    <row r="2429" spans="1:8" x14ac:dyDescent="0.25">
      <c r="A2429" t="str">
        <f t="shared" si="45"/>
        <v>99</v>
      </c>
      <c r="B2429" t="str">
        <f>"04998"</f>
        <v>04998</v>
      </c>
      <c r="C2429" t="s">
        <v>94</v>
      </c>
      <c r="D2429">
        <v>125409</v>
      </c>
      <c r="E2429">
        <v>523.70000000000005</v>
      </c>
      <c r="F2429" s="1">
        <v>45456</v>
      </c>
      <c r="G2429" t="s">
        <v>48</v>
      </c>
      <c r="H2429" t="s">
        <v>12</v>
      </c>
    </row>
    <row r="2430" spans="1:8" x14ac:dyDescent="0.25">
      <c r="A2430" t="str">
        <f t="shared" si="45"/>
        <v>99</v>
      </c>
      <c r="B2430" t="str">
        <f>"02536"</f>
        <v>02536</v>
      </c>
      <c r="C2430" t="s">
        <v>96</v>
      </c>
      <c r="D2430">
        <v>125410</v>
      </c>
      <c r="E2430">
        <v>715.65</v>
      </c>
      <c r="F2430" s="1">
        <v>45456</v>
      </c>
      <c r="G2430" t="s">
        <v>48</v>
      </c>
      <c r="H2430" t="s">
        <v>12</v>
      </c>
    </row>
    <row r="2431" spans="1:8" x14ac:dyDescent="0.25">
      <c r="A2431" t="str">
        <f t="shared" si="45"/>
        <v>99</v>
      </c>
      <c r="B2431" t="str">
        <f>"05251"</f>
        <v>05251</v>
      </c>
      <c r="C2431" t="s">
        <v>578</v>
      </c>
      <c r="D2431">
        <v>125411</v>
      </c>
      <c r="E2431">
        <v>792</v>
      </c>
      <c r="F2431" s="1">
        <v>45456</v>
      </c>
      <c r="G2431" t="s">
        <v>48</v>
      </c>
      <c r="H2431" t="s">
        <v>12</v>
      </c>
    </row>
    <row r="2432" spans="1:8" x14ac:dyDescent="0.25">
      <c r="A2432" t="str">
        <f t="shared" si="45"/>
        <v>99</v>
      </c>
      <c r="B2432" t="str">
        <f>"04598"</f>
        <v>04598</v>
      </c>
      <c r="C2432" t="s">
        <v>352</v>
      </c>
      <c r="D2432">
        <v>125412</v>
      </c>
      <c r="E2432">
        <v>230</v>
      </c>
      <c r="F2432" s="1">
        <v>45456</v>
      </c>
      <c r="G2432" t="s">
        <v>48</v>
      </c>
      <c r="H2432" t="s">
        <v>12</v>
      </c>
    </row>
    <row r="2433" spans="1:8" x14ac:dyDescent="0.25">
      <c r="A2433" t="str">
        <f t="shared" si="45"/>
        <v>99</v>
      </c>
      <c r="B2433" t="str">
        <f>"04752"</f>
        <v>04752</v>
      </c>
      <c r="C2433" t="s">
        <v>299</v>
      </c>
      <c r="D2433">
        <v>125413</v>
      </c>
      <c r="E2433">
        <v>155</v>
      </c>
      <c r="F2433" s="1">
        <v>45456</v>
      </c>
      <c r="G2433" t="s">
        <v>48</v>
      </c>
      <c r="H2433" t="s">
        <v>12</v>
      </c>
    </row>
    <row r="2434" spans="1:8" x14ac:dyDescent="0.25">
      <c r="A2434" t="str">
        <f t="shared" ref="A2434:A2497" si="46">"99"</f>
        <v>99</v>
      </c>
      <c r="B2434" t="str">
        <f>"00437"</f>
        <v>00437</v>
      </c>
      <c r="C2434" t="s">
        <v>99</v>
      </c>
      <c r="D2434">
        <v>125414</v>
      </c>
      <c r="E2434">
        <v>256.98</v>
      </c>
      <c r="F2434" s="1">
        <v>45456</v>
      </c>
      <c r="G2434" t="s">
        <v>48</v>
      </c>
      <c r="H2434" t="s">
        <v>12</v>
      </c>
    </row>
    <row r="2435" spans="1:8" x14ac:dyDescent="0.25">
      <c r="A2435" t="str">
        <f t="shared" si="46"/>
        <v>99</v>
      </c>
      <c r="B2435" t="str">
        <f>"04316"</f>
        <v>04316</v>
      </c>
      <c r="C2435" t="s">
        <v>105</v>
      </c>
      <c r="D2435">
        <v>125415</v>
      </c>
      <c r="E2435">
        <v>449.42</v>
      </c>
      <c r="F2435" s="1">
        <v>45456</v>
      </c>
      <c r="G2435" t="s">
        <v>48</v>
      </c>
      <c r="H2435" t="s">
        <v>12</v>
      </c>
    </row>
    <row r="2436" spans="1:8" x14ac:dyDescent="0.25">
      <c r="A2436" t="str">
        <f t="shared" si="46"/>
        <v>99</v>
      </c>
      <c r="B2436" t="str">
        <f>"01786"</f>
        <v>01786</v>
      </c>
      <c r="C2436" t="s">
        <v>579</v>
      </c>
      <c r="D2436">
        <v>125416</v>
      </c>
      <c r="E2436">
        <v>300</v>
      </c>
      <c r="F2436" s="1">
        <v>45456</v>
      </c>
      <c r="G2436" t="s">
        <v>48</v>
      </c>
      <c r="H2436" t="s">
        <v>12</v>
      </c>
    </row>
    <row r="2437" spans="1:8" x14ac:dyDescent="0.25">
      <c r="A2437" t="str">
        <f t="shared" si="46"/>
        <v>99</v>
      </c>
      <c r="B2437" t="str">
        <f>"00935"</f>
        <v>00935</v>
      </c>
      <c r="C2437" t="s">
        <v>377</v>
      </c>
      <c r="D2437">
        <v>125417</v>
      </c>
      <c r="E2437">
        <v>257.39999999999998</v>
      </c>
      <c r="F2437" s="1">
        <v>45456</v>
      </c>
      <c r="G2437" t="s">
        <v>48</v>
      </c>
      <c r="H2437" t="s">
        <v>12</v>
      </c>
    </row>
    <row r="2438" spans="1:8" x14ac:dyDescent="0.25">
      <c r="A2438" t="str">
        <f t="shared" si="46"/>
        <v>99</v>
      </c>
      <c r="B2438" t="str">
        <f>"02948"</f>
        <v>02948</v>
      </c>
      <c r="C2438" t="s">
        <v>361</v>
      </c>
      <c r="D2438">
        <v>125418</v>
      </c>
      <c r="E2438">
        <v>450.63</v>
      </c>
      <c r="F2438" s="1">
        <v>45456</v>
      </c>
      <c r="G2438" t="s">
        <v>48</v>
      </c>
      <c r="H2438" t="s">
        <v>12</v>
      </c>
    </row>
    <row r="2439" spans="1:8" x14ac:dyDescent="0.25">
      <c r="A2439" t="str">
        <f t="shared" si="46"/>
        <v>99</v>
      </c>
      <c r="B2439" t="str">
        <f>"05325"</f>
        <v>05325</v>
      </c>
      <c r="C2439" t="s">
        <v>172</v>
      </c>
      <c r="D2439">
        <v>125419</v>
      </c>
      <c r="E2439">
        <v>274.89999999999998</v>
      </c>
      <c r="F2439" s="1">
        <v>45456</v>
      </c>
      <c r="G2439" t="s">
        <v>30</v>
      </c>
      <c r="H2439" t="s">
        <v>12</v>
      </c>
    </row>
    <row r="2440" spans="1:8" x14ac:dyDescent="0.25">
      <c r="A2440" t="str">
        <f t="shared" si="46"/>
        <v>99</v>
      </c>
      <c r="B2440" t="str">
        <f>"05325"</f>
        <v>05325</v>
      </c>
      <c r="C2440" t="s">
        <v>172</v>
      </c>
      <c r="D2440">
        <v>125419</v>
      </c>
      <c r="E2440">
        <v>274.89999999999998</v>
      </c>
      <c r="F2440" s="1">
        <v>45519</v>
      </c>
      <c r="G2440" t="s">
        <v>30</v>
      </c>
    </row>
    <row r="2441" spans="1:8" x14ac:dyDescent="0.25">
      <c r="A2441" t="str">
        <f t="shared" si="46"/>
        <v>99</v>
      </c>
      <c r="B2441" t="str">
        <f>"03883"</f>
        <v>03883</v>
      </c>
      <c r="C2441" t="s">
        <v>191</v>
      </c>
      <c r="D2441">
        <v>125420</v>
      </c>
      <c r="E2441">
        <v>799.79</v>
      </c>
      <c r="F2441" s="1">
        <v>45456</v>
      </c>
      <c r="G2441" t="s">
        <v>48</v>
      </c>
      <c r="H2441" t="s">
        <v>12</v>
      </c>
    </row>
    <row r="2442" spans="1:8" x14ac:dyDescent="0.25">
      <c r="A2442" t="str">
        <f t="shared" si="46"/>
        <v>99</v>
      </c>
      <c r="B2442" t="str">
        <f>"05462"</f>
        <v>05462</v>
      </c>
      <c r="C2442" t="s">
        <v>285</v>
      </c>
      <c r="D2442">
        <v>125421</v>
      </c>
      <c r="E2442">
        <v>2400</v>
      </c>
      <c r="F2442" s="1">
        <v>45456</v>
      </c>
      <c r="G2442" t="s">
        <v>48</v>
      </c>
      <c r="H2442" t="s">
        <v>12</v>
      </c>
    </row>
    <row r="2443" spans="1:8" x14ac:dyDescent="0.25">
      <c r="A2443" t="str">
        <f t="shared" si="46"/>
        <v>99</v>
      </c>
      <c r="B2443" t="str">
        <f>"05530"</f>
        <v>05530</v>
      </c>
      <c r="C2443" t="s">
        <v>580</v>
      </c>
      <c r="D2443">
        <v>125422</v>
      </c>
      <c r="E2443">
        <v>337.74</v>
      </c>
      <c r="F2443" s="1">
        <v>45456</v>
      </c>
      <c r="G2443" t="s">
        <v>48</v>
      </c>
      <c r="H2443" t="s">
        <v>12</v>
      </c>
    </row>
    <row r="2444" spans="1:8" x14ac:dyDescent="0.25">
      <c r="A2444" t="str">
        <f t="shared" si="46"/>
        <v>99</v>
      </c>
      <c r="B2444" t="str">
        <f>"05330"</f>
        <v>05330</v>
      </c>
      <c r="C2444" t="s">
        <v>118</v>
      </c>
      <c r="D2444">
        <v>125423</v>
      </c>
      <c r="E2444">
        <v>261.39999999999998</v>
      </c>
      <c r="F2444" s="1">
        <v>45456</v>
      </c>
      <c r="G2444" t="s">
        <v>48</v>
      </c>
      <c r="H2444" t="s">
        <v>12</v>
      </c>
    </row>
    <row r="2445" spans="1:8" x14ac:dyDescent="0.25">
      <c r="A2445" t="str">
        <f t="shared" si="46"/>
        <v>99</v>
      </c>
      <c r="B2445" t="str">
        <f>"05361"</f>
        <v>05361</v>
      </c>
      <c r="C2445" t="s">
        <v>193</v>
      </c>
      <c r="D2445">
        <v>125424</v>
      </c>
      <c r="E2445">
        <v>71.099999999999994</v>
      </c>
      <c r="F2445" s="1">
        <v>45456</v>
      </c>
      <c r="G2445" t="s">
        <v>48</v>
      </c>
      <c r="H2445" t="s">
        <v>12</v>
      </c>
    </row>
    <row r="2446" spans="1:8" x14ac:dyDescent="0.25">
      <c r="A2446" t="str">
        <f t="shared" si="46"/>
        <v>99</v>
      </c>
      <c r="B2446" t="str">
        <f>"44071"</f>
        <v>44071</v>
      </c>
      <c r="C2446" t="s">
        <v>119</v>
      </c>
      <c r="D2446">
        <v>125425</v>
      </c>
      <c r="E2446">
        <v>37.99</v>
      </c>
      <c r="F2446" s="1">
        <v>45456</v>
      </c>
      <c r="G2446" t="s">
        <v>48</v>
      </c>
      <c r="H2446" t="s">
        <v>12</v>
      </c>
    </row>
    <row r="2447" spans="1:8" x14ac:dyDescent="0.25">
      <c r="A2447" t="str">
        <f t="shared" si="46"/>
        <v>99</v>
      </c>
      <c r="B2447" t="str">
        <f>"02693"</f>
        <v>02693</v>
      </c>
      <c r="C2447" t="s">
        <v>120</v>
      </c>
      <c r="D2447">
        <v>125426</v>
      </c>
      <c r="E2447">
        <v>120</v>
      </c>
      <c r="F2447" s="1">
        <v>45456</v>
      </c>
      <c r="G2447" t="s">
        <v>48</v>
      </c>
      <c r="H2447" t="s">
        <v>12</v>
      </c>
    </row>
    <row r="2448" spans="1:8" x14ac:dyDescent="0.25">
      <c r="A2448" t="str">
        <f t="shared" si="46"/>
        <v>99</v>
      </c>
      <c r="B2448" t="str">
        <f>"04658"</f>
        <v>04658</v>
      </c>
      <c r="C2448" t="s">
        <v>199</v>
      </c>
      <c r="D2448">
        <v>125427</v>
      </c>
      <c r="E2448">
        <v>1369.99</v>
      </c>
      <c r="F2448" s="1">
        <v>45456</v>
      </c>
      <c r="G2448" t="s">
        <v>48</v>
      </c>
      <c r="H2448" t="s">
        <v>12</v>
      </c>
    </row>
    <row r="2449" spans="1:8" x14ac:dyDescent="0.25">
      <c r="A2449" t="str">
        <f t="shared" si="46"/>
        <v>99</v>
      </c>
      <c r="B2449" t="str">
        <f>"05391"</f>
        <v>05391</v>
      </c>
      <c r="C2449" t="s">
        <v>158</v>
      </c>
      <c r="D2449">
        <v>125428</v>
      </c>
      <c r="E2449">
        <v>88396.78</v>
      </c>
      <c r="F2449" s="1">
        <v>45456</v>
      </c>
      <c r="G2449" t="s">
        <v>48</v>
      </c>
      <c r="H2449" t="s">
        <v>12</v>
      </c>
    </row>
    <row r="2450" spans="1:8" x14ac:dyDescent="0.25">
      <c r="A2450" t="str">
        <f t="shared" si="46"/>
        <v>99</v>
      </c>
      <c r="B2450" t="str">
        <f>"04442"</f>
        <v>04442</v>
      </c>
      <c r="C2450" t="s">
        <v>581</v>
      </c>
      <c r="D2450">
        <v>125429</v>
      </c>
      <c r="E2450">
        <v>4463.82</v>
      </c>
      <c r="F2450" s="1">
        <v>45456</v>
      </c>
      <c r="G2450" t="s">
        <v>48</v>
      </c>
      <c r="H2450" t="s">
        <v>12</v>
      </c>
    </row>
    <row r="2451" spans="1:8" x14ac:dyDescent="0.25">
      <c r="A2451" t="str">
        <f t="shared" si="46"/>
        <v>99</v>
      </c>
      <c r="B2451" t="str">
        <f>"03651"</f>
        <v>03651</v>
      </c>
      <c r="C2451" t="s">
        <v>265</v>
      </c>
      <c r="D2451">
        <v>125430</v>
      </c>
      <c r="E2451">
        <v>1202.79</v>
      </c>
      <c r="F2451" s="1">
        <v>45456</v>
      </c>
      <c r="G2451" t="s">
        <v>48</v>
      </c>
      <c r="H2451" t="s">
        <v>12</v>
      </c>
    </row>
    <row r="2452" spans="1:8" x14ac:dyDescent="0.25">
      <c r="A2452" t="str">
        <f t="shared" si="46"/>
        <v>99</v>
      </c>
      <c r="B2452" t="str">
        <f>"04206"</f>
        <v>04206</v>
      </c>
      <c r="C2452" t="s">
        <v>129</v>
      </c>
      <c r="D2452">
        <v>125431</v>
      </c>
      <c r="E2452">
        <v>3912.71</v>
      </c>
      <c r="F2452" s="1">
        <v>45456</v>
      </c>
      <c r="G2452" t="s">
        <v>48</v>
      </c>
      <c r="H2452" t="s">
        <v>12</v>
      </c>
    </row>
    <row r="2453" spans="1:8" x14ac:dyDescent="0.25">
      <c r="A2453" t="str">
        <f t="shared" si="46"/>
        <v>99</v>
      </c>
      <c r="B2453" t="str">
        <f>"04679"</f>
        <v>04679</v>
      </c>
      <c r="C2453" t="s">
        <v>336</v>
      </c>
      <c r="D2453">
        <v>125432</v>
      </c>
      <c r="E2453">
        <v>3351</v>
      </c>
      <c r="F2453" s="1">
        <v>45456</v>
      </c>
      <c r="G2453" t="s">
        <v>48</v>
      </c>
      <c r="H2453" t="s">
        <v>12</v>
      </c>
    </row>
    <row r="2454" spans="1:8" x14ac:dyDescent="0.25">
      <c r="A2454" t="str">
        <f t="shared" si="46"/>
        <v>99</v>
      </c>
      <c r="B2454" t="str">
        <f>"03591"</f>
        <v>03591</v>
      </c>
      <c r="C2454" t="s">
        <v>582</v>
      </c>
      <c r="D2454">
        <v>125433</v>
      </c>
      <c r="E2454">
        <v>3197.23</v>
      </c>
      <c r="F2454" s="1">
        <v>45456</v>
      </c>
      <c r="G2454" t="s">
        <v>30</v>
      </c>
      <c r="H2454" t="s">
        <v>31</v>
      </c>
    </row>
    <row r="2455" spans="1:8" x14ac:dyDescent="0.25">
      <c r="A2455" t="str">
        <f t="shared" si="46"/>
        <v>99</v>
      </c>
      <c r="B2455" t="str">
        <f>"03591"</f>
        <v>03591</v>
      </c>
      <c r="C2455" t="s">
        <v>582</v>
      </c>
      <c r="D2455">
        <v>125433</v>
      </c>
      <c r="E2455">
        <v>3197.23</v>
      </c>
      <c r="F2455" s="1">
        <v>45456</v>
      </c>
      <c r="G2455" t="s">
        <v>30</v>
      </c>
    </row>
    <row r="2456" spans="1:8" x14ac:dyDescent="0.25">
      <c r="A2456" t="str">
        <f t="shared" si="46"/>
        <v>99</v>
      </c>
      <c r="B2456" t="str">
        <f>"03329"</f>
        <v>03329</v>
      </c>
      <c r="C2456" t="s">
        <v>216</v>
      </c>
      <c r="D2456">
        <v>125434</v>
      </c>
      <c r="E2456">
        <v>3485</v>
      </c>
      <c r="F2456" s="1">
        <v>45456</v>
      </c>
      <c r="G2456" t="s">
        <v>30</v>
      </c>
      <c r="H2456" t="s">
        <v>31</v>
      </c>
    </row>
    <row r="2457" spans="1:8" x14ac:dyDescent="0.25">
      <c r="A2457" t="str">
        <f t="shared" si="46"/>
        <v>99</v>
      </c>
      <c r="B2457" t="str">
        <f>"03329"</f>
        <v>03329</v>
      </c>
      <c r="C2457" t="s">
        <v>216</v>
      </c>
      <c r="D2457">
        <v>125434</v>
      </c>
      <c r="E2457">
        <v>3485</v>
      </c>
      <c r="F2457" s="1">
        <v>45456</v>
      </c>
      <c r="G2457" t="s">
        <v>30</v>
      </c>
    </row>
    <row r="2458" spans="1:8" x14ac:dyDescent="0.25">
      <c r="A2458" t="str">
        <f t="shared" si="46"/>
        <v>99</v>
      </c>
      <c r="B2458" t="str">
        <f>"04920"</f>
        <v>04920</v>
      </c>
      <c r="C2458" t="s">
        <v>219</v>
      </c>
      <c r="D2458">
        <v>125435</v>
      </c>
      <c r="E2458">
        <v>3354.89</v>
      </c>
      <c r="F2458" s="1">
        <v>45456</v>
      </c>
      <c r="G2458" t="s">
        <v>48</v>
      </c>
      <c r="H2458" t="s">
        <v>12</v>
      </c>
    </row>
    <row r="2459" spans="1:8" x14ac:dyDescent="0.25">
      <c r="A2459" t="str">
        <f t="shared" si="46"/>
        <v>99</v>
      </c>
      <c r="B2459" t="str">
        <f>"03988"</f>
        <v>03988</v>
      </c>
      <c r="C2459" t="s">
        <v>137</v>
      </c>
      <c r="D2459">
        <v>125436</v>
      </c>
      <c r="E2459">
        <v>4377.93</v>
      </c>
      <c r="F2459" s="1">
        <v>45456</v>
      </c>
      <c r="G2459" t="s">
        <v>48</v>
      </c>
      <c r="H2459" t="s">
        <v>12</v>
      </c>
    </row>
    <row r="2460" spans="1:8" x14ac:dyDescent="0.25">
      <c r="A2460" t="str">
        <f t="shared" si="46"/>
        <v>99</v>
      </c>
      <c r="B2460" t="str">
        <f>"02254"</f>
        <v>02254</v>
      </c>
      <c r="C2460" t="s">
        <v>314</v>
      </c>
      <c r="D2460">
        <v>125437</v>
      </c>
      <c r="E2460">
        <v>7576.64</v>
      </c>
      <c r="F2460" s="1">
        <v>45456</v>
      </c>
      <c r="G2460" t="s">
        <v>48</v>
      </c>
      <c r="H2460" t="s">
        <v>12</v>
      </c>
    </row>
    <row r="2461" spans="1:8" x14ac:dyDescent="0.25">
      <c r="A2461" t="str">
        <f t="shared" si="46"/>
        <v>99</v>
      </c>
      <c r="B2461" t="str">
        <f>"05025"</f>
        <v>05025</v>
      </c>
      <c r="C2461" t="s">
        <v>141</v>
      </c>
      <c r="D2461">
        <v>125438</v>
      </c>
      <c r="E2461">
        <v>18281.759999999998</v>
      </c>
      <c r="F2461" s="1">
        <v>45456</v>
      </c>
      <c r="G2461" t="s">
        <v>30</v>
      </c>
      <c r="H2461" t="s">
        <v>31</v>
      </c>
    </row>
    <row r="2462" spans="1:8" x14ac:dyDescent="0.25">
      <c r="A2462" t="str">
        <f t="shared" si="46"/>
        <v>99</v>
      </c>
      <c r="B2462" t="str">
        <f>"05025"</f>
        <v>05025</v>
      </c>
      <c r="C2462" t="s">
        <v>141</v>
      </c>
      <c r="D2462">
        <v>125438</v>
      </c>
      <c r="E2462">
        <v>18281.759999999998</v>
      </c>
      <c r="F2462" s="1">
        <v>45456</v>
      </c>
      <c r="G2462" t="s">
        <v>30</v>
      </c>
    </row>
    <row r="2463" spans="1:8" x14ac:dyDescent="0.25">
      <c r="A2463" t="str">
        <f t="shared" si="46"/>
        <v>99</v>
      </c>
      <c r="B2463" t="str">
        <f>"04778"</f>
        <v>04778</v>
      </c>
      <c r="C2463" t="s">
        <v>110</v>
      </c>
      <c r="D2463">
        <v>125439</v>
      </c>
      <c r="E2463">
        <v>15375</v>
      </c>
      <c r="F2463" s="1">
        <v>45456</v>
      </c>
      <c r="G2463" t="s">
        <v>30</v>
      </c>
      <c r="H2463" t="s">
        <v>31</v>
      </c>
    </row>
    <row r="2464" spans="1:8" x14ac:dyDescent="0.25">
      <c r="A2464" t="str">
        <f t="shared" si="46"/>
        <v>99</v>
      </c>
      <c r="B2464" t="str">
        <f>"04778"</f>
        <v>04778</v>
      </c>
      <c r="C2464" t="s">
        <v>110</v>
      </c>
      <c r="D2464">
        <v>125439</v>
      </c>
      <c r="E2464">
        <v>15375</v>
      </c>
      <c r="F2464" s="1">
        <v>45456</v>
      </c>
      <c r="G2464" t="s">
        <v>30</v>
      </c>
    </row>
    <row r="2465" spans="1:8" x14ac:dyDescent="0.25">
      <c r="A2465" t="str">
        <f t="shared" si="46"/>
        <v>99</v>
      </c>
      <c r="B2465" t="str">
        <f>"05528"</f>
        <v>05528</v>
      </c>
      <c r="C2465" t="s">
        <v>583</v>
      </c>
      <c r="D2465">
        <v>125440</v>
      </c>
      <c r="E2465">
        <v>6098.75</v>
      </c>
      <c r="F2465" s="1">
        <v>45456</v>
      </c>
      <c r="G2465" t="s">
        <v>48</v>
      </c>
      <c r="H2465" t="s">
        <v>12</v>
      </c>
    </row>
    <row r="2466" spans="1:8" x14ac:dyDescent="0.25">
      <c r="A2466" t="str">
        <f t="shared" si="46"/>
        <v>99</v>
      </c>
      <c r="B2466" t="str">
        <f>"03687"</f>
        <v>03687</v>
      </c>
      <c r="C2466" t="s">
        <v>227</v>
      </c>
      <c r="D2466">
        <v>125441</v>
      </c>
      <c r="E2466">
        <v>2520</v>
      </c>
      <c r="F2466" s="1">
        <v>45456</v>
      </c>
      <c r="G2466" t="s">
        <v>48</v>
      </c>
      <c r="H2466" t="s">
        <v>12</v>
      </c>
    </row>
    <row r="2467" spans="1:8" x14ac:dyDescent="0.25">
      <c r="A2467" t="str">
        <f t="shared" si="46"/>
        <v>99</v>
      </c>
      <c r="B2467" t="str">
        <f>"05468"</f>
        <v>05468</v>
      </c>
      <c r="C2467" t="s">
        <v>284</v>
      </c>
      <c r="D2467">
        <v>125442</v>
      </c>
      <c r="E2467">
        <v>2332.25</v>
      </c>
      <c r="F2467" s="1">
        <v>45456</v>
      </c>
      <c r="G2467" t="s">
        <v>48</v>
      </c>
      <c r="H2467" t="s">
        <v>12</v>
      </c>
    </row>
    <row r="2468" spans="1:8" x14ac:dyDescent="0.25">
      <c r="A2468" t="str">
        <f t="shared" si="46"/>
        <v>99</v>
      </c>
      <c r="B2468" t="str">
        <f>"05175"</f>
        <v>05175</v>
      </c>
      <c r="C2468" t="s">
        <v>584</v>
      </c>
      <c r="D2468">
        <v>125443</v>
      </c>
      <c r="E2468">
        <v>4804.6000000000004</v>
      </c>
      <c r="F2468" s="1">
        <v>45456</v>
      </c>
      <c r="G2468" t="s">
        <v>48</v>
      </c>
      <c r="H2468" t="s">
        <v>12</v>
      </c>
    </row>
    <row r="2469" spans="1:8" x14ac:dyDescent="0.25">
      <c r="A2469" t="str">
        <f t="shared" si="46"/>
        <v>99</v>
      </c>
      <c r="B2469" t="str">
        <f>"03730"</f>
        <v>03730</v>
      </c>
      <c r="C2469" t="s">
        <v>47</v>
      </c>
      <c r="D2469">
        <v>125444</v>
      </c>
      <c r="E2469">
        <v>505</v>
      </c>
      <c r="F2469" s="1">
        <v>45469</v>
      </c>
      <c r="G2469" t="s">
        <v>48</v>
      </c>
      <c r="H2469" t="s">
        <v>12</v>
      </c>
    </row>
    <row r="2470" spans="1:8" x14ac:dyDescent="0.25">
      <c r="A2470" t="str">
        <f t="shared" si="46"/>
        <v>99</v>
      </c>
      <c r="B2470" t="str">
        <f>"04494"</f>
        <v>04494</v>
      </c>
      <c r="C2470" t="s">
        <v>585</v>
      </c>
      <c r="D2470">
        <v>125445</v>
      </c>
      <c r="E2470">
        <v>299</v>
      </c>
      <c r="F2470" s="1">
        <v>45469</v>
      </c>
      <c r="G2470" t="s">
        <v>48</v>
      </c>
      <c r="H2470" t="s">
        <v>12</v>
      </c>
    </row>
    <row r="2471" spans="1:8" x14ac:dyDescent="0.25">
      <c r="A2471" t="str">
        <f t="shared" si="46"/>
        <v>99</v>
      </c>
      <c r="B2471" t="str">
        <f>"04018"</f>
        <v>04018</v>
      </c>
      <c r="C2471" t="s">
        <v>52</v>
      </c>
      <c r="D2471">
        <v>125446</v>
      </c>
      <c r="E2471">
        <v>1282.45</v>
      </c>
      <c r="F2471" s="1">
        <v>45469</v>
      </c>
      <c r="G2471" t="s">
        <v>48</v>
      </c>
      <c r="H2471" t="s">
        <v>12</v>
      </c>
    </row>
    <row r="2472" spans="1:8" x14ac:dyDescent="0.25">
      <c r="A2472" t="str">
        <f t="shared" si="46"/>
        <v>99</v>
      </c>
      <c r="B2472" t="str">
        <f>"04096"</f>
        <v>04096</v>
      </c>
      <c r="C2472" t="s">
        <v>52</v>
      </c>
      <c r="D2472">
        <v>125447</v>
      </c>
      <c r="E2472">
        <v>107.66</v>
      </c>
      <c r="F2472" s="1">
        <v>45469</v>
      </c>
      <c r="G2472" t="s">
        <v>48</v>
      </c>
      <c r="H2472" t="s">
        <v>12</v>
      </c>
    </row>
    <row r="2473" spans="1:8" x14ac:dyDescent="0.25">
      <c r="A2473" t="str">
        <f t="shared" si="46"/>
        <v>99</v>
      </c>
      <c r="B2473" t="str">
        <f>"04464"</f>
        <v>04464</v>
      </c>
      <c r="C2473" t="s">
        <v>52</v>
      </c>
      <c r="D2473">
        <v>125448</v>
      </c>
      <c r="E2473">
        <v>60.26</v>
      </c>
      <c r="F2473" s="1">
        <v>45469</v>
      </c>
      <c r="G2473" t="s">
        <v>48</v>
      </c>
      <c r="H2473" t="s">
        <v>12</v>
      </c>
    </row>
    <row r="2474" spans="1:8" x14ac:dyDescent="0.25">
      <c r="A2474" t="str">
        <f t="shared" si="46"/>
        <v>99</v>
      </c>
      <c r="B2474" t="str">
        <f>"05071"</f>
        <v>05071</v>
      </c>
      <c r="C2474" t="s">
        <v>52</v>
      </c>
      <c r="D2474">
        <v>125449</v>
      </c>
      <c r="E2474">
        <v>1880.49</v>
      </c>
      <c r="F2474" s="1">
        <v>45469</v>
      </c>
      <c r="G2474" t="s">
        <v>48</v>
      </c>
      <c r="H2474" t="s">
        <v>12</v>
      </c>
    </row>
    <row r="2475" spans="1:8" x14ac:dyDescent="0.25">
      <c r="A2475" t="str">
        <f t="shared" si="46"/>
        <v>99</v>
      </c>
      <c r="B2475" t="str">
        <f>"24636"</f>
        <v>24636</v>
      </c>
      <c r="C2475" t="s">
        <v>52</v>
      </c>
      <c r="D2475">
        <v>125450</v>
      </c>
      <c r="E2475">
        <v>215.8</v>
      </c>
      <c r="F2475" s="1">
        <v>45469</v>
      </c>
      <c r="G2475" t="s">
        <v>48</v>
      </c>
      <c r="H2475" t="s">
        <v>12</v>
      </c>
    </row>
    <row r="2476" spans="1:8" x14ac:dyDescent="0.25">
      <c r="A2476" t="str">
        <f t="shared" si="46"/>
        <v>99</v>
      </c>
      <c r="B2476" t="str">
        <f>"04621"</f>
        <v>04621</v>
      </c>
      <c r="C2476" t="s">
        <v>55</v>
      </c>
      <c r="D2476">
        <v>125451</v>
      </c>
      <c r="E2476">
        <v>63.25</v>
      </c>
      <c r="F2476" s="1">
        <v>45469</v>
      </c>
      <c r="G2476" t="s">
        <v>48</v>
      </c>
      <c r="H2476" t="s">
        <v>12</v>
      </c>
    </row>
    <row r="2477" spans="1:8" x14ac:dyDescent="0.25">
      <c r="A2477" t="str">
        <f t="shared" si="46"/>
        <v>99</v>
      </c>
      <c r="B2477" t="str">
        <f>"03671"</f>
        <v>03671</v>
      </c>
      <c r="C2477" t="s">
        <v>242</v>
      </c>
      <c r="D2477">
        <v>125452</v>
      </c>
      <c r="E2477">
        <v>2801</v>
      </c>
      <c r="F2477" s="1">
        <v>45469</v>
      </c>
      <c r="G2477" t="s">
        <v>48</v>
      </c>
      <c r="H2477" t="s">
        <v>12</v>
      </c>
    </row>
    <row r="2478" spans="1:8" x14ac:dyDescent="0.25">
      <c r="A2478" t="str">
        <f t="shared" si="46"/>
        <v>99</v>
      </c>
      <c r="B2478" t="str">
        <f>"00160"</f>
        <v>00160</v>
      </c>
      <c r="C2478" t="s">
        <v>388</v>
      </c>
      <c r="D2478">
        <v>125453</v>
      </c>
      <c r="E2478">
        <v>179.85</v>
      </c>
      <c r="F2478" s="1">
        <v>45469</v>
      </c>
      <c r="G2478" t="s">
        <v>48</v>
      </c>
      <c r="H2478" t="s">
        <v>12</v>
      </c>
    </row>
    <row r="2479" spans="1:8" x14ac:dyDescent="0.25">
      <c r="A2479" t="str">
        <f t="shared" si="46"/>
        <v>99</v>
      </c>
      <c r="B2479" t="str">
        <f>"00340"</f>
        <v>00340</v>
      </c>
      <c r="C2479" t="s">
        <v>61</v>
      </c>
      <c r="D2479">
        <v>125454</v>
      </c>
      <c r="E2479">
        <v>89328.95</v>
      </c>
      <c r="F2479" s="1">
        <v>45469</v>
      </c>
      <c r="G2479" t="s">
        <v>48</v>
      </c>
      <c r="H2479" t="s">
        <v>12</v>
      </c>
    </row>
    <row r="2480" spans="1:8" x14ac:dyDescent="0.25">
      <c r="A2480" t="str">
        <f t="shared" si="46"/>
        <v>99</v>
      </c>
      <c r="B2480" t="str">
        <f>"05380"</f>
        <v>05380</v>
      </c>
      <c r="C2480" t="s">
        <v>324</v>
      </c>
      <c r="D2480">
        <v>125455</v>
      </c>
      <c r="E2480">
        <v>286857.39</v>
      </c>
      <c r="F2480" s="1">
        <v>45469</v>
      </c>
      <c r="G2480" t="s">
        <v>48</v>
      </c>
      <c r="H2480" t="s">
        <v>12</v>
      </c>
    </row>
    <row r="2481" spans="1:8" x14ac:dyDescent="0.25">
      <c r="A2481" t="str">
        <f t="shared" si="46"/>
        <v>99</v>
      </c>
      <c r="B2481" t="str">
        <f>"04442"</f>
        <v>04442</v>
      </c>
      <c r="C2481" t="s">
        <v>581</v>
      </c>
      <c r="D2481">
        <v>125456</v>
      </c>
      <c r="E2481">
        <v>10</v>
      </c>
      <c r="F2481" s="1">
        <v>45469</v>
      </c>
      <c r="G2481" t="s">
        <v>48</v>
      </c>
      <c r="H2481" t="s">
        <v>12</v>
      </c>
    </row>
    <row r="2482" spans="1:8" x14ac:dyDescent="0.25">
      <c r="A2482" t="str">
        <f t="shared" si="46"/>
        <v>99</v>
      </c>
      <c r="B2482" t="str">
        <f>"00329"</f>
        <v>00329</v>
      </c>
      <c r="C2482" t="s">
        <v>67</v>
      </c>
      <c r="D2482">
        <v>125457</v>
      </c>
      <c r="E2482">
        <v>75</v>
      </c>
      <c r="F2482" s="1">
        <v>45469</v>
      </c>
      <c r="G2482" t="s">
        <v>48</v>
      </c>
      <c r="H2482" t="s">
        <v>12</v>
      </c>
    </row>
    <row r="2483" spans="1:8" x14ac:dyDescent="0.25">
      <c r="A2483" t="str">
        <f t="shared" si="46"/>
        <v>99</v>
      </c>
      <c r="B2483" t="str">
        <f>"00364"</f>
        <v>00364</v>
      </c>
      <c r="C2483" t="s">
        <v>165</v>
      </c>
      <c r="D2483">
        <v>125458</v>
      </c>
      <c r="E2483">
        <v>531.17999999999995</v>
      </c>
      <c r="F2483" s="1">
        <v>45469</v>
      </c>
      <c r="G2483" t="s">
        <v>48</v>
      </c>
      <c r="H2483" t="s">
        <v>12</v>
      </c>
    </row>
    <row r="2484" spans="1:8" x14ac:dyDescent="0.25">
      <c r="A2484" t="str">
        <f t="shared" si="46"/>
        <v>99</v>
      </c>
      <c r="B2484" t="str">
        <f>"04483"</f>
        <v>04483</v>
      </c>
      <c r="C2484" t="s">
        <v>267</v>
      </c>
      <c r="D2484">
        <v>125459</v>
      </c>
      <c r="E2484">
        <v>201.08</v>
      </c>
      <c r="F2484" s="1">
        <v>45469</v>
      </c>
      <c r="G2484" t="s">
        <v>48</v>
      </c>
      <c r="H2484" t="s">
        <v>12</v>
      </c>
    </row>
    <row r="2485" spans="1:8" x14ac:dyDescent="0.25">
      <c r="A2485" t="str">
        <f t="shared" si="46"/>
        <v>99</v>
      </c>
      <c r="B2485" t="str">
        <f>"03342"</f>
        <v>03342</v>
      </c>
      <c r="C2485" t="s">
        <v>130</v>
      </c>
      <c r="D2485">
        <v>125460</v>
      </c>
      <c r="E2485">
        <v>100.95</v>
      </c>
      <c r="F2485" s="1">
        <v>45469</v>
      </c>
      <c r="G2485" t="s">
        <v>48</v>
      </c>
      <c r="H2485" t="s">
        <v>12</v>
      </c>
    </row>
    <row r="2486" spans="1:8" x14ac:dyDescent="0.25">
      <c r="A2486" t="str">
        <f t="shared" si="46"/>
        <v>99</v>
      </c>
      <c r="B2486" t="str">
        <f>"01491"</f>
        <v>01491</v>
      </c>
      <c r="C2486" t="s">
        <v>167</v>
      </c>
      <c r="D2486">
        <v>125461</v>
      </c>
      <c r="E2486">
        <v>8003.55</v>
      </c>
      <c r="F2486" s="1">
        <v>45469</v>
      </c>
      <c r="G2486" t="s">
        <v>48</v>
      </c>
      <c r="H2486" t="s">
        <v>12</v>
      </c>
    </row>
    <row r="2487" spans="1:8" x14ac:dyDescent="0.25">
      <c r="A2487" t="str">
        <f t="shared" si="46"/>
        <v>99</v>
      </c>
      <c r="B2487" t="str">
        <f>"05508"</f>
        <v>05508</v>
      </c>
      <c r="C2487" t="s">
        <v>507</v>
      </c>
      <c r="D2487">
        <v>125462</v>
      </c>
      <c r="E2487">
        <v>364.19</v>
      </c>
      <c r="F2487" s="1">
        <v>45469</v>
      </c>
      <c r="G2487" t="s">
        <v>48</v>
      </c>
      <c r="H2487" t="s">
        <v>12</v>
      </c>
    </row>
    <row r="2488" spans="1:8" x14ac:dyDescent="0.25">
      <c r="A2488" t="str">
        <f t="shared" si="46"/>
        <v>99</v>
      </c>
      <c r="B2488" t="str">
        <f>"01415"</f>
        <v>01415</v>
      </c>
      <c r="C2488" t="s">
        <v>81</v>
      </c>
      <c r="D2488">
        <v>125463</v>
      </c>
      <c r="E2488">
        <v>331.28</v>
      </c>
      <c r="F2488" s="1">
        <v>45469</v>
      </c>
      <c r="G2488" t="s">
        <v>48</v>
      </c>
      <c r="H2488" t="s">
        <v>12</v>
      </c>
    </row>
    <row r="2489" spans="1:8" x14ac:dyDescent="0.25">
      <c r="A2489" t="str">
        <f t="shared" si="46"/>
        <v>99</v>
      </c>
      <c r="B2489" t="str">
        <f>"00565"</f>
        <v>00565</v>
      </c>
      <c r="C2489" t="s">
        <v>82</v>
      </c>
      <c r="D2489">
        <v>125464</v>
      </c>
      <c r="E2489">
        <v>3189.79</v>
      </c>
      <c r="F2489" s="1">
        <v>45469</v>
      </c>
      <c r="G2489" t="s">
        <v>48</v>
      </c>
      <c r="H2489" t="s">
        <v>12</v>
      </c>
    </row>
    <row r="2490" spans="1:8" x14ac:dyDescent="0.25">
      <c r="A2490" t="str">
        <f t="shared" si="46"/>
        <v>99</v>
      </c>
      <c r="B2490" t="str">
        <f>"04533"</f>
        <v>04533</v>
      </c>
      <c r="C2490" t="s">
        <v>338</v>
      </c>
      <c r="D2490">
        <v>125470</v>
      </c>
      <c r="E2490">
        <v>120.1</v>
      </c>
      <c r="F2490" s="1">
        <v>45469</v>
      </c>
      <c r="G2490" t="s">
        <v>48</v>
      </c>
      <c r="H2490" t="s">
        <v>12</v>
      </c>
    </row>
    <row r="2491" spans="1:8" x14ac:dyDescent="0.25">
      <c r="A2491" t="str">
        <f t="shared" si="46"/>
        <v>99</v>
      </c>
      <c r="B2491" t="str">
        <f>"05014"</f>
        <v>05014</v>
      </c>
      <c r="C2491" t="s">
        <v>339</v>
      </c>
      <c r="D2491">
        <v>125471</v>
      </c>
      <c r="E2491">
        <v>457.5</v>
      </c>
      <c r="F2491" s="1">
        <v>45469</v>
      </c>
      <c r="G2491" t="s">
        <v>48</v>
      </c>
      <c r="H2491" t="s">
        <v>12</v>
      </c>
    </row>
    <row r="2492" spans="1:8" x14ac:dyDescent="0.25">
      <c r="A2492" t="str">
        <f t="shared" si="46"/>
        <v>99</v>
      </c>
      <c r="B2492" t="str">
        <f>"03624"</f>
        <v>03624</v>
      </c>
      <c r="C2492" t="s">
        <v>85</v>
      </c>
      <c r="D2492">
        <v>125472</v>
      </c>
      <c r="E2492">
        <v>49.39</v>
      </c>
      <c r="F2492" s="1">
        <v>45469</v>
      </c>
      <c r="G2492" t="s">
        <v>48</v>
      </c>
      <c r="H2492" t="s">
        <v>12</v>
      </c>
    </row>
    <row r="2493" spans="1:8" x14ac:dyDescent="0.25">
      <c r="A2493" t="str">
        <f t="shared" si="46"/>
        <v>99</v>
      </c>
      <c r="B2493" t="str">
        <f>"04331"</f>
        <v>04331</v>
      </c>
      <c r="C2493" t="s">
        <v>86</v>
      </c>
      <c r="D2493">
        <v>125473</v>
      </c>
      <c r="E2493">
        <v>44550</v>
      </c>
      <c r="F2493" s="1">
        <v>45469</v>
      </c>
      <c r="G2493" t="s">
        <v>48</v>
      </c>
      <c r="H2493" t="s">
        <v>12</v>
      </c>
    </row>
    <row r="2494" spans="1:8" x14ac:dyDescent="0.25">
      <c r="A2494" t="str">
        <f t="shared" si="46"/>
        <v>99</v>
      </c>
      <c r="B2494" t="str">
        <f>"04331"</f>
        <v>04331</v>
      </c>
      <c r="C2494" t="s">
        <v>86</v>
      </c>
      <c r="D2494">
        <v>125474</v>
      </c>
      <c r="E2494">
        <v>6074.05</v>
      </c>
      <c r="F2494" s="1">
        <v>45469</v>
      </c>
      <c r="G2494" t="s">
        <v>48</v>
      </c>
      <c r="H2494" t="s">
        <v>12</v>
      </c>
    </row>
    <row r="2495" spans="1:8" x14ac:dyDescent="0.25">
      <c r="A2495" t="str">
        <f t="shared" si="46"/>
        <v>99</v>
      </c>
      <c r="B2495" t="str">
        <f>"04331"</f>
        <v>04331</v>
      </c>
      <c r="C2495" t="s">
        <v>86</v>
      </c>
      <c r="D2495">
        <v>125475</v>
      </c>
      <c r="E2495">
        <v>75395.06</v>
      </c>
      <c r="F2495" s="1">
        <v>45469</v>
      </c>
      <c r="G2495" t="s">
        <v>48</v>
      </c>
      <c r="H2495" t="s">
        <v>12</v>
      </c>
    </row>
    <row r="2496" spans="1:8" x14ac:dyDescent="0.25">
      <c r="A2496" t="str">
        <f t="shared" si="46"/>
        <v>99</v>
      </c>
      <c r="B2496" t="str">
        <f>"01648"</f>
        <v>01648</v>
      </c>
      <c r="C2496" t="s">
        <v>90</v>
      </c>
      <c r="D2496">
        <v>125476</v>
      </c>
      <c r="E2496">
        <v>1342.61</v>
      </c>
      <c r="F2496" s="1">
        <v>45469</v>
      </c>
      <c r="G2496" t="s">
        <v>48</v>
      </c>
      <c r="H2496" t="s">
        <v>12</v>
      </c>
    </row>
    <row r="2497" spans="1:8" x14ac:dyDescent="0.25">
      <c r="A2497" t="str">
        <f t="shared" si="46"/>
        <v>99</v>
      </c>
      <c r="B2497" t="str">
        <f>"03734"</f>
        <v>03734</v>
      </c>
      <c r="C2497" t="s">
        <v>177</v>
      </c>
      <c r="D2497">
        <v>125477</v>
      </c>
      <c r="E2497">
        <v>425.2</v>
      </c>
      <c r="F2497" s="1">
        <v>45469</v>
      </c>
      <c r="G2497" t="s">
        <v>48</v>
      </c>
      <c r="H2497" t="s">
        <v>12</v>
      </c>
    </row>
    <row r="2498" spans="1:8" x14ac:dyDescent="0.25">
      <c r="A2498" t="str">
        <f t="shared" ref="A2498:A2561" si="47">"99"</f>
        <v>99</v>
      </c>
      <c r="B2498" t="str">
        <f>"04694"</f>
        <v>04694</v>
      </c>
      <c r="C2498" t="s">
        <v>586</v>
      </c>
      <c r="D2498">
        <v>125478</v>
      </c>
      <c r="E2498">
        <v>456.44</v>
      </c>
      <c r="F2498" s="1">
        <v>45469</v>
      </c>
      <c r="G2498" t="s">
        <v>48</v>
      </c>
      <c r="H2498" t="s">
        <v>12</v>
      </c>
    </row>
    <row r="2499" spans="1:8" x14ac:dyDescent="0.25">
      <c r="A2499" t="str">
        <f t="shared" si="47"/>
        <v>99</v>
      </c>
      <c r="B2499" t="str">
        <f>"02536"</f>
        <v>02536</v>
      </c>
      <c r="C2499" t="s">
        <v>96</v>
      </c>
      <c r="D2499">
        <v>125479</v>
      </c>
      <c r="E2499">
        <v>29.99</v>
      </c>
      <c r="F2499" s="1">
        <v>45469</v>
      </c>
      <c r="G2499" t="s">
        <v>48</v>
      </c>
      <c r="H2499" t="s">
        <v>12</v>
      </c>
    </row>
    <row r="2500" spans="1:8" x14ac:dyDescent="0.25">
      <c r="A2500" t="str">
        <f t="shared" si="47"/>
        <v>99</v>
      </c>
      <c r="B2500" t="str">
        <f>"02571"</f>
        <v>02571</v>
      </c>
      <c r="C2500" t="s">
        <v>8</v>
      </c>
      <c r="D2500">
        <v>125480</v>
      </c>
      <c r="E2500">
        <v>392</v>
      </c>
      <c r="F2500" s="1">
        <v>45469</v>
      </c>
      <c r="G2500" t="s">
        <v>48</v>
      </c>
      <c r="H2500" t="s">
        <v>12</v>
      </c>
    </row>
    <row r="2501" spans="1:8" x14ac:dyDescent="0.25">
      <c r="A2501" t="str">
        <f t="shared" si="47"/>
        <v>99</v>
      </c>
      <c r="B2501" t="str">
        <f>"04752"</f>
        <v>04752</v>
      </c>
      <c r="C2501" t="s">
        <v>299</v>
      </c>
      <c r="D2501">
        <v>125481</v>
      </c>
      <c r="E2501">
        <v>310</v>
      </c>
      <c r="F2501" s="1">
        <v>45469</v>
      </c>
      <c r="G2501" t="s">
        <v>48</v>
      </c>
      <c r="H2501" t="s">
        <v>12</v>
      </c>
    </row>
    <row r="2502" spans="1:8" x14ac:dyDescent="0.25">
      <c r="A2502" t="str">
        <f t="shared" si="47"/>
        <v>99</v>
      </c>
      <c r="B2502" t="str">
        <f>"04760"</f>
        <v>04760</v>
      </c>
      <c r="C2502" t="s">
        <v>180</v>
      </c>
      <c r="D2502">
        <v>125482</v>
      </c>
      <c r="E2502">
        <v>715</v>
      </c>
      <c r="F2502" s="1">
        <v>45469</v>
      </c>
      <c r="G2502" t="s">
        <v>48</v>
      </c>
      <c r="H2502" t="s">
        <v>12</v>
      </c>
    </row>
    <row r="2503" spans="1:8" x14ac:dyDescent="0.25">
      <c r="A2503" t="str">
        <f t="shared" si="47"/>
        <v>99</v>
      </c>
      <c r="B2503" t="str">
        <f>"00437"</f>
        <v>00437</v>
      </c>
      <c r="C2503" t="s">
        <v>99</v>
      </c>
      <c r="D2503">
        <v>125483</v>
      </c>
      <c r="E2503">
        <v>58.76</v>
      </c>
      <c r="F2503" s="1">
        <v>45469</v>
      </c>
      <c r="G2503" t="s">
        <v>48</v>
      </c>
      <c r="H2503" t="s">
        <v>12</v>
      </c>
    </row>
    <row r="2504" spans="1:8" x14ac:dyDescent="0.25">
      <c r="A2504" t="str">
        <f t="shared" si="47"/>
        <v>99</v>
      </c>
      <c r="B2504" t="str">
        <f>"05382"</f>
        <v>05382</v>
      </c>
      <c r="C2504" t="s">
        <v>103</v>
      </c>
      <c r="D2504">
        <v>125484</v>
      </c>
      <c r="E2504">
        <v>988.87</v>
      </c>
      <c r="F2504" s="1">
        <v>45469</v>
      </c>
      <c r="G2504" t="s">
        <v>48</v>
      </c>
      <c r="H2504" t="s">
        <v>12</v>
      </c>
    </row>
    <row r="2505" spans="1:8" x14ac:dyDescent="0.25">
      <c r="A2505" t="str">
        <f t="shared" si="47"/>
        <v>99</v>
      </c>
      <c r="B2505" t="str">
        <f>"04316"</f>
        <v>04316</v>
      </c>
      <c r="C2505" t="s">
        <v>105</v>
      </c>
      <c r="D2505">
        <v>125485</v>
      </c>
      <c r="E2505">
        <v>632.65</v>
      </c>
      <c r="F2505" s="1">
        <v>45469</v>
      </c>
      <c r="G2505" t="s">
        <v>48</v>
      </c>
      <c r="H2505" t="s">
        <v>12</v>
      </c>
    </row>
    <row r="2506" spans="1:8" x14ac:dyDescent="0.25">
      <c r="A2506" t="str">
        <f t="shared" si="47"/>
        <v>99</v>
      </c>
      <c r="B2506" t="str">
        <f>"03365"</f>
        <v>03365</v>
      </c>
      <c r="C2506" t="s">
        <v>440</v>
      </c>
      <c r="D2506">
        <v>125486</v>
      </c>
      <c r="E2506">
        <v>752.04</v>
      </c>
      <c r="F2506" s="1">
        <v>45469</v>
      </c>
      <c r="G2506" t="s">
        <v>48</v>
      </c>
      <c r="H2506" t="s">
        <v>12</v>
      </c>
    </row>
    <row r="2507" spans="1:8" x14ac:dyDescent="0.25">
      <c r="A2507" t="str">
        <f t="shared" si="47"/>
        <v>99</v>
      </c>
      <c r="B2507" t="str">
        <f>"04808"</f>
        <v>04808</v>
      </c>
      <c r="C2507" t="s">
        <v>185</v>
      </c>
      <c r="D2507">
        <v>125487</v>
      </c>
      <c r="E2507">
        <v>625.91</v>
      </c>
      <c r="F2507" s="1">
        <v>45469</v>
      </c>
      <c r="G2507" t="s">
        <v>48</v>
      </c>
      <c r="H2507" t="s">
        <v>12</v>
      </c>
    </row>
    <row r="2508" spans="1:8" x14ac:dyDescent="0.25">
      <c r="A2508" t="str">
        <f t="shared" si="47"/>
        <v>99</v>
      </c>
      <c r="B2508" t="str">
        <f>"02948"</f>
        <v>02948</v>
      </c>
      <c r="C2508" t="s">
        <v>361</v>
      </c>
      <c r="D2508">
        <v>125488</v>
      </c>
      <c r="E2508">
        <v>684.14</v>
      </c>
      <c r="F2508" s="1">
        <v>45469</v>
      </c>
      <c r="G2508" t="s">
        <v>48</v>
      </c>
      <c r="H2508" t="s">
        <v>12</v>
      </c>
    </row>
    <row r="2509" spans="1:8" x14ac:dyDescent="0.25">
      <c r="A2509" t="str">
        <f t="shared" si="47"/>
        <v>99</v>
      </c>
      <c r="B2509" t="str">
        <f>"01629"</f>
        <v>01629</v>
      </c>
      <c r="C2509" t="s">
        <v>189</v>
      </c>
      <c r="D2509">
        <v>125489</v>
      </c>
      <c r="E2509">
        <v>681.41</v>
      </c>
      <c r="F2509" s="1">
        <v>45469</v>
      </c>
      <c r="G2509" t="s">
        <v>48</v>
      </c>
      <c r="H2509" t="s">
        <v>12</v>
      </c>
    </row>
    <row r="2510" spans="1:8" x14ac:dyDescent="0.25">
      <c r="A2510" t="str">
        <f t="shared" si="47"/>
        <v>99</v>
      </c>
      <c r="B2510" t="str">
        <f>"05462"</f>
        <v>05462</v>
      </c>
      <c r="C2510" t="s">
        <v>285</v>
      </c>
      <c r="D2510">
        <v>125490</v>
      </c>
      <c r="E2510">
        <v>600</v>
      </c>
      <c r="F2510" s="1">
        <v>45469</v>
      </c>
      <c r="G2510" t="s">
        <v>48</v>
      </c>
      <c r="H2510" t="s">
        <v>12</v>
      </c>
    </row>
    <row r="2511" spans="1:8" x14ac:dyDescent="0.25">
      <c r="A2511" t="str">
        <f t="shared" si="47"/>
        <v>99</v>
      </c>
      <c r="B2511" t="str">
        <f>"00969"</f>
        <v>00969</v>
      </c>
      <c r="C2511" t="s">
        <v>46</v>
      </c>
      <c r="D2511">
        <v>125491</v>
      </c>
      <c r="E2511">
        <v>9301.11</v>
      </c>
      <c r="F2511" s="1">
        <v>45469</v>
      </c>
      <c r="G2511" t="s">
        <v>48</v>
      </c>
      <c r="H2511" t="s">
        <v>12</v>
      </c>
    </row>
    <row r="2512" spans="1:8" x14ac:dyDescent="0.25">
      <c r="A2512" t="str">
        <f t="shared" si="47"/>
        <v>99</v>
      </c>
      <c r="B2512" t="str">
        <f>"04016"</f>
        <v>04016</v>
      </c>
      <c r="C2512" t="s">
        <v>197</v>
      </c>
      <c r="D2512">
        <v>125492</v>
      </c>
      <c r="E2512">
        <v>1722.58</v>
      </c>
      <c r="F2512" s="1">
        <v>45469</v>
      </c>
      <c r="G2512" t="s">
        <v>48</v>
      </c>
      <c r="H2512" t="s">
        <v>12</v>
      </c>
    </row>
    <row r="2513" spans="1:8" x14ac:dyDescent="0.25">
      <c r="A2513" t="str">
        <f t="shared" si="47"/>
        <v>99</v>
      </c>
      <c r="B2513" t="str">
        <f>"05486"</f>
        <v>05486</v>
      </c>
      <c r="C2513" t="s">
        <v>587</v>
      </c>
      <c r="D2513">
        <v>125493</v>
      </c>
      <c r="E2513">
        <v>25408</v>
      </c>
      <c r="F2513" s="1">
        <v>45469</v>
      </c>
      <c r="G2513" t="s">
        <v>48</v>
      </c>
      <c r="H2513" t="s">
        <v>12</v>
      </c>
    </row>
    <row r="2514" spans="1:8" x14ac:dyDescent="0.25">
      <c r="A2514" t="str">
        <f t="shared" si="47"/>
        <v>99</v>
      </c>
      <c r="B2514" t="str">
        <f>"01241"</f>
        <v>01241</v>
      </c>
      <c r="C2514" t="s">
        <v>204</v>
      </c>
      <c r="D2514">
        <v>125494</v>
      </c>
      <c r="E2514">
        <v>2670</v>
      </c>
      <c r="F2514" s="1">
        <v>45469</v>
      </c>
      <c r="G2514" t="s">
        <v>48</v>
      </c>
      <c r="H2514" t="s">
        <v>12</v>
      </c>
    </row>
    <row r="2515" spans="1:8" x14ac:dyDescent="0.25">
      <c r="A2515" t="str">
        <f t="shared" si="47"/>
        <v>99</v>
      </c>
      <c r="B2515" t="str">
        <f>"05478"</f>
        <v>05478</v>
      </c>
      <c r="C2515" t="s">
        <v>554</v>
      </c>
      <c r="D2515">
        <v>125495</v>
      </c>
      <c r="E2515">
        <v>163968.76</v>
      </c>
      <c r="F2515" s="1">
        <v>45469</v>
      </c>
      <c r="G2515" t="s">
        <v>48</v>
      </c>
      <c r="H2515" t="s">
        <v>12</v>
      </c>
    </row>
    <row r="2516" spans="1:8" x14ac:dyDescent="0.25">
      <c r="A2516" t="str">
        <f t="shared" si="47"/>
        <v>99</v>
      </c>
      <c r="B2516" t="str">
        <f>"02361"</f>
        <v>02361</v>
      </c>
      <c r="C2516" t="s">
        <v>418</v>
      </c>
      <c r="D2516">
        <v>125496</v>
      </c>
      <c r="E2516">
        <v>2116.6799999999998</v>
      </c>
      <c r="F2516" s="1">
        <v>45469</v>
      </c>
      <c r="G2516" t="s">
        <v>48</v>
      </c>
      <c r="H2516" t="s">
        <v>12</v>
      </c>
    </row>
    <row r="2517" spans="1:8" x14ac:dyDescent="0.25">
      <c r="A2517" t="str">
        <f t="shared" si="47"/>
        <v>99</v>
      </c>
      <c r="B2517" t="str">
        <f>"03878"</f>
        <v>03878</v>
      </c>
      <c r="C2517" t="s">
        <v>206</v>
      </c>
      <c r="D2517">
        <v>125497</v>
      </c>
      <c r="E2517">
        <v>1492.71</v>
      </c>
      <c r="F2517" s="1">
        <v>45469</v>
      </c>
      <c r="G2517" t="s">
        <v>48</v>
      </c>
      <c r="H2517" t="s">
        <v>12</v>
      </c>
    </row>
    <row r="2518" spans="1:8" x14ac:dyDescent="0.25">
      <c r="A2518" t="str">
        <f t="shared" si="47"/>
        <v>99</v>
      </c>
      <c r="B2518" t="str">
        <f>"03591"</f>
        <v>03591</v>
      </c>
      <c r="C2518" t="s">
        <v>582</v>
      </c>
      <c r="D2518">
        <v>125498</v>
      </c>
      <c r="E2518">
        <v>3197.23</v>
      </c>
      <c r="F2518" s="1">
        <v>45469</v>
      </c>
      <c r="G2518" t="s">
        <v>48</v>
      </c>
      <c r="H2518" t="s">
        <v>12</v>
      </c>
    </row>
    <row r="2519" spans="1:8" x14ac:dyDescent="0.25">
      <c r="A2519" t="str">
        <f t="shared" si="47"/>
        <v>99</v>
      </c>
      <c r="B2519" t="str">
        <f>"04331"</f>
        <v>04331</v>
      </c>
      <c r="C2519" t="s">
        <v>86</v>
      </c>
      <c r="D2519">
        <v>125499</v>
      </c>
      <c r="E2519">
        <v>24250</v>
      </c>
      <c r="F2519" s="1">
        <v>45469</v>
      </c>
      <c r="G2519" t="s">
        <v>48</v>
      </c>
      <c r="H2519" t="s">
        <v>12</v>
      </c>
    </row>
    <row r="2520" spans="1:8" x14ac:dyDescent="0.25">
      <c r="A2520" t="str">
        <f t="shared" si="47"/>
        <v>99</v>
      </c>
      <c r="B2520" t="str">
        <f>"04331"</f>
        <v>04331</v>
      </c>
      <c r="C2520" t="s">
        <v>86</v>
      </c>
      <c r="D2520">
        <v>125500</v>
      </c>
      <c r="E2520">
        <v>1266.7</v>
      </c>
      <c r="F2520" s="1">
        <v>45469</v>
      </c>
      <c r="G2520" t="s">
        <v>48</v>
      </c>
      <c r="H2520" t="s">
        <v>12</v>
      </c>
    </row>
    <row r="2521" spans="1:8" x14ac:dyDescent="0.25">
      <c r="A2521" t="str">
        <f t="shared" si="47"/>
        <v>99</v>
      </c>
      <c r="B2521" t="str">
        <f>"04331"</f>
        <v>04331</v>
      </c>
      <c r="C2521" t="s">
        <v>86</v>
      </c>
      <c r="D2521">
        <v>125501</v>
      </c>
      <c r="E2521">
        <v>3341.65</v>
      </c>
      <c r="F2521" s="1">
        <v>45469</v>
      </c>
      <c r="G2521" t="s">
        <v>48</v>
      </c>
      <c r="H2521" t="s">
        <v>12</v>
      </c>
    </row>
    <row r="2522" spans="1:8" x14ac:dyDescent="0.25">
      <c r="A2522" t="str">
        <f t="shared" si="47"/>
        <v>99</v>
      </c>
      <c r="B2522" t="str">
        <f>"04331"</f>
        <v>04331</v>
      </c>
      <c r="C2522" t="s">
        <v>86</v>
      </c>
      <c r="D2522">
        <v>125502</v>
      </c>
      <c r="E2522">
        <v>1719.85</v>
      </c>
      <c r="F2522" s="1">
        <v>45469</v>
      </c>
      <c r="G2522" t="s">
        <v>48</v>
      </c>
      <c r="H2522" t="s">
        <v>12</v>
      </c>
    </row>
    <row r="2523" spans="1:8" x14ac:dyDescent="0.25">
      <c r="A2523" t="str">
        <f t="shared" si="47"/>
        <v>99</v>
      </c>
      <c r="B2523" t="str">
        <f>"04838"</f>
        <v>04838</v>
      </c>
      <c r="C2523" t="s">
        <v>215</v>
      </c>
      <c r="D2523">
        <v>125503</v>
      </c>
      <c r="E2523">
        <v>2500</v>
      </c>
      <c r="F2523" s="1">
        <v>45469</v>
      </c>
      <c r="G2523" t="s">
        <v>48</v>
      </c>
      <c r="H2523" t="s">
        <v>12</v>
      </c>
    </row>
    <row r="2524" spans="1:8" x14ac:dyDescent="0.25">
      <c r="A2524" t="str">
        <f t="shared" si="47"/>
        <v>99</v>
      </c>
      <c r="B2524" t="str">
        <f>"03329"</f>
        <v>03329</v>
      </c>
      <c r="C2524" t="s">
        <v>216</v>
      </c>
      <c r="D2524">
        <v>125504</v>
      </c>
      <c r="E2524">
        <v>3485</v>
      </c>
      <c r="F2524" s="1">
        <v>45469</v>
      </c>
      <c r="G2524" t="s">
        <v>48</v>
      </c>
      <c r="H2524" t="s">
        <v>12</v>
      </c>
    </row>
    <row r="2525" spans="1:8" x14ac:dyDescent="0.25">
      <c r="A2525" t="str">
        <f t="shared" si="47"/>
        <v>99</v>
      </c>
      <c r="B2525" t="str">
        <f>"04123"</f>
        <v>04123</v>
      </c>
      <c r="C2525" t="s">
        <v>217</v>
      </c>
      <c r="D2525">
        <v>125505</v>
      </c>
      <c r="E2525">
        <v>3500</v>
      </c>
      <c r="F2525" s="1">
        <v>45469</v>
      </c>
      <c r="G2525" t="s">
        <v>48</v>
      </c>
      <c r="H2525" t="s">
        <v>12</v>
      </c>
    </row>
    <row r="2526" spans="1:8" x14ac:dyDescent="0.25">
      <c r="A2526" t="str">
        <f t="shared" si="47"/>
        <v>99</v>
      </c>
      <c r="B2526" t="str">
        <f>"05298"</f>
        <v>05298</v>
      </c>
      <c r="C2526" t="s">
        <v>218</v>
      </c>
      <c r="D2526">
        <v>125506</v>
      </c>
      <c r="E2526">
        <v>3680.16</v>
      </c>
      <c r="F2526" s="1">
        <v>45469</v>
      </c>
      <c r="G2526" t="s">
        <v>48</v>
      </c>
      <c r="H2526" t="s">
        <v>12</v>
      </c>
    </row>
    <row r="2527" spans="1:8" x14ac:dyDescent="0.25">
      <c r="A2527" t="str">
        <f t="shared" si="47"/>
        <v>99</v>
      </c>
      <c r="B2527" t="str">
        <f>"05025"</f>
        <v>05025</v>
      </c>
      <c r="C2527" t="s">
        <v>141</v>
      </c>
      <c r="D2527">
        <v>125507</v>
      </c>
      <c r="E2527">
        <v>18281.759999999998</v>
      </c>
      <c r="F2527" s="1">
        <v>45469</v>
      </c>
      <c r="G2527" t="s">
        <v>48</v>
      </c>
      <c r="H2527" t="s">
        <v>12</v>
      </c>
    </row>
    <row r="2528" spans="1:8" x14ac:dyDescent="0.25">
      <c r="A2528" t="str">
        <f t="shared" si="47"/>
        <v>99</v>
      </c>
      <c r="B2528" t="str">
        <f>"04778"</f>
        <v>04778</v>
      </c>
      <c r="C2528" t="s">
        <v>110</v>
      </c>
      <c r="D2528">
        <v>125508</v>
      </c>
      <c r="E2528">
        <v>15375</v>
      </c>
      <c r="F2528" s="1">
        <v>45469</v>
      </c>
      <c r="G2528" t="s">
        <v>48</v>
      </c>
      <c r="H2528" t="s">
        <v>12</v>
      </c>
    </row>
    <row r="2529" spans="1:8" x14ac:dyDescent="0.25">
      <c r="A2529" t="str">
        <f t="shared" si="47"/>
        <v>99</v>
      </c>
      <c r="B2529" t="str">
        <f>"03687"</f>
        <v>03687</v>
      </c>
      <c r="C2529" t="s">
        <v>227</v>
      </c>
      <c r="D2529">
        <v>125509</v>
      </c>
      <c r="E2529">
        <v>6165.38</v>
      </c>
      <c r="F2529" s="1">
        <v>45469</v>
      </c>
      <c r="G2529" t="s">
        <v>48</v>
      </c>
      <c r="H2529" t="s">
        <v>12</v>
      </c>
    </row>
    <row r="2530" spans="1:8" x14ac:dyDescent="0.25">
      <c r="A2530" t="str">
        <f t="shared" si="47"/>
        <v>99</v>
      </c>
      <c r="B2530" t="str">
        <f>"1"</f>
        <v>1</v>
      </c>
      <c r="C2530" t="s">
        <v>588</v>
      </c>
      <c r="D2530">
        <v>125510</v>
      </c>
      <c r="E2530">
        <v>24.39</v>
      </c>
      <c r="F2530" s="1">
        <v>45469</v>
      </c>
      <c r="G2530" t="s">
        <v>48</v>
      </c>
      <c r="H2530" t="s">
        <v>12</v>
      </c>
    </row>
    <row r="2531" spans="1:8" x14ac:dyDescent="0.25">
      <c r="A2531" t="str">
        <f t="shared" si="47"/>
        <v>99</v>
      </c>
      <c r="B2531" t="str">
        <f>"04314"</f>
        <v>04314</v>
      </c>
      <c r="C2531" t="s">
        <v>124</v>
      </c>
      <c r="D2531">
        <v>125511</v>
      </c>
      <c r="E2531">
        <v>42502</v>
      </c>
      <c r="F2531" s="1">
        <v>45476</v>
      </c>
      <c r="G2531" t="s">
        <v>48</v>
      </c>
      <c r="H2531" t="s">
        <v>12</v>
      </c>
    </row>
    <row r="2532" spans="1:8" x14ac:dyDescent="0.25">
      <c r="A2532" t="str">
        <f t="shared" si="47"/>
        <v>99</v>
      </c>
      <c r="B2532" t="str">
        <f>"02299"</f>
        <v>02299</v>
      </c>
      <c r="C2532" t="s">
        <v>126</v>
      </c>
      <c r="D2532">
        <v>125512</v>
      </c>
      <c r="E2532">
        <v>4303.93</v>
      </c>
      <c r="F2532" s="1">
        <v>45476</v>
      </c>
      <c r="G2532" t="s">
        <v>48</v>
      </c>
      <c r="H2532" t="s">
        <v>12</v>
      </c>
    </row>
    <row r="2533" spans="1:8" x14ac:dyDescent="0.25">
      <c r="A2533" t="str">
        <f t="shared" si="47"/>
        <v>99</v>
      </c>
      <c r="B2533" t="str">
        <f>"05168"</f>
        <v>05168</v>
      </c>
      <c r="C2533" t="s">
        <v>128</v>
      </c>
      <c r="D2533">
        <v>125513</v>
      </c>
      <c r="E2533">
        <v>9500</v>
      </c>
      <c r="F2533" s="1">
        <v>45476</v>
      </c>
      <c r="G2533" t="s">
        <v>48</v>
      </c>
      <c r="H2533" t="s">
        <v>12</v>
      </c>
    </row>
    <row r="2534" spans="1:8" x14ac:dyDescent="0.25">
      <c r="A2534" t="str">
        <f t="shared" si="47"/>
        <v>99</v>
      </c>
      <c r="B2534" t="str">
        <f>"00199"</f>
        <v>00199</v>
      </c>
      <c r="C2534" t="s">
        <v>389</v>
      </c>
      <c r="D2534">
        <v>125514</v>
      </c>
      <c r="E2534">
        <v>1250.5999999999999</v>
      </c>
      <c r="F2534" s="1">
        <v>45476</v>
      </c>
      <c r="G2534" t="s">
        <v>48</v>
      </c>
      <c r="H2534" t="s">
        <v>12</v>
      </c>
    </row>
    <row r="2535" spans="1:8" x14ac:dyDescent="0.25">
      <c r="A2535" t="str">
        <f t="shared" si="47"/>
        <v>99</v>
      </c>
      <c r="B2535" t="str">
        <f>"04140"</f>
        <v>04140</v>
      </c>
      <c r="C2535" t="s">
        <v>589</v>
      </c>
      <c r="D2535">
        <v>125515</v>
      </c>
      <c r="E2535">
        <v>2236.0100000000002</v>
      </c>
      <c r="F2535" s="1">
        <v>45476</v>
      </c>
      <c r="G2535" t="s">
        <v>48</v>
      </c>
      <c r="H2535" t="s">
        <v>12</v>
      </c>
    </row>
    <row r="2536" spans="1:8" x14ac:dyDescent="0.25">
      <c r="A2536" t="str">
        <f t="shared" si="47"/>
        <v>99</v>
      </c>
      <c r="B2536" t="str">
        <f>"04558"</f>
        <v>04558</v>
      </c>
      <c r="C2536" t="s">
        <v>590</v>
      </c>
      <c r="D2536">
        <v>125516</v>
      </c>
      <c r="E2536">
        <v>2500</v>
      </c>
      <c r="F2536" s="1">
        <v>45476</v>
      </c>
      <c r="G2536" t="s">
        <v>48</v>
      </c>
      <c r="H2536" t="s">
        <v>12</v>
      </c>
    </row>
    <row r="2537" spans="1:8" x14ac:dyDescent="0.25">
      <c r="A2537" t="str">
        <f t="shared" si="47"/>
        <v>99</v>
      </c>
      <c r="B2537" t="str">
        <f>"05265"</f>
        <v>05265</v>
      </c>
      <c r="C2537" t="s">
        <v>309</v>
      </c>
      <c r="D2537">
        <v>125517</v>
      </c>
      <c r="E2537">
        <v>8400</v>
      </c>
      <c r="F2537" s="1">
        <v>45476</v>
      </c>
      <c r="G2537" t="s">
        <v>48</v>
      </c>
      <c r="H2537" t="s">
        <v>12</v>
      </c>
    </row>
    <row r="2538" spans="1:8" x14ac:dyDescent="0.25">
      <c r="A2538" t="str">
        <f t="shared" si="47"/>
        <v>99</v>
      </c>
      <c r="B2538" t="str">
        <f>"02720"</f>
        <v>02720</v>
      </c>
      <c r="C2538" t="s">
        <v>133</v>
      </c>
      <c r="D2538">
        <v>125518</v>
      </c>
      <c r="E2538">
        <v>2645</v>
      </c>
      <c r="F2538" s="1">
        <v>45476</v>
      </c>
      <c r="G2538" t="s">
        <v>48</v>
      </c>
      <c r="H2538" t="s">
        <v>12</v>
      </c>
    </row>
    <row r="2539" spans="1:8" x14ac:dyDescent="0.25">
      <c r="A2539" t="str">
        <f t="shared" si="47"/>
        <v>99</v>
      </c>
      <c r="B2539" t="str">
        <f>"05520"</f>
        <v>05520</v>
      </c>
      <c r="C2539" t="s">
        <v>591</v>
      </c>
      <c r="D2539">
        <v>125519</v>
      </c>
      <c r="E2539">
        <v>45455.839999999997</v>
      </c>
      <c r="F2539" s="1">
        <v>45476</v>
      </c>
      <c r="G2539" t="s">
        <v>48</v>
      </c>
      <c r="H2539" t="s">
        <v>12</v>
      </c>
    </row>
    <row r="2540" spans="1:8" x14ac:dyDescent="0.25">
      <c r="A2540" t="str">
        <f t="shared" si="47"/>
        <v>99</v>
      </c>
      <c r="B2540" t="str">
        <f>"1"</f>
        <v>1</v>
      </c>
      <c r="C2540" t="s">
        <v>592</v>
      </c>
      <c r="D2540">
        <v>125520</v>
      </c>
      <c r="E2540">
        <v>1235.81</v>
      </c>
      <c r="F2540" s="1">
        <v>45476</v>
      </c>
      <c r="G2540" t="s">
        <v>48</v>
      </c>
      <c r="H2540" t="s">
        <v>12</v>
      </c>
    </row>
    <row r="2541" spans="1:8" x14ac:dyDescent="0.25">
      <c r="A2541" t="str">
        <f t="shared" si="47"/>
        <v>99</v>
      </c>
      <c r="B2541" t="str">
        <f>"05531"</f>
        <v>05531</v>
      </c>
      <c r="C2541" t="s">
        <v>593</v>
      </c>
      <c r="D2541">
        <v>125521</v>
      </c>
      <c r="E2541">
        <v>7320.87</v>
      </c>
      <c r="F2541" s="1">
        <v>45476</v>
      </c>
      <c r="G2541" t="s">
        <v>48</v>
      </c>
      <c r="H2541" t="s">
        <v>12</v>
      </c>
    </row>
    <row r="2542" spans="1:8" x14ac:dyDescent="0.25">
      <c r="A2542" t="str">
        <f t="shared" si="47"/>
        <v>99</v>
      </c>
      <c r="B2542" t="str">
        <f>"04331"</f>
        <v>04331</v>
      </c>
      <c r="C2542" t="s">
        <v>86</v>
      </c>
      <c r="D2542">
        <v>125522</v>
      </c>
      <c r="E2542">
        <v>5000</v>
      </c>
      <c r="F2542" s="1">
        <v>45476</v>
      </c>
      <c r="G2542" t="s">
        <v>48</v>
      </c>
      <c r="H2542" t="s">
        <v>12</v>
      </c>
    </row>
    <row r="2543" spans="1:8" x14ac:dyDescent="0.25">
      <c r="A2543" t="str">
        <f t="shared" si="47"/>
        <v>99</v>
      </c>
      <c r="B2543" t="str">
        <f>"04331"</f>
        <v>04331</v>
      </c>
      <c r="C2543" t="s">
        <v>86</v>
      </c>
      <c r="D2543">
        <v>125523</v>
      </c>
      <c r="E2543">
        <v>1020.25</v>
      </c>
      <c r="F2543" s="1">
        <v>45476</v>
      </c>
      <c r="G2543" t="s">
        <v>48</v>
      </c>
      <c r="H2543" t="s">
        <v>12</v>
      </c>
    </row>
    <row r="2544" spans="1:8" x14ac:dyDescent="0.25">
      <c r="A2544" t="str">
        <f t="shared" si="47"/>
        <v>99</v>
      </c>
      <c r="B2544" t="str">
        <f>"05481"</f>
        <v>05481</v>
      </c>
      <c r="C2544" t="s">
        <v>471</v>
      </c>
      <c r="D2544">
        <v>125524</v>
      </c>
      <c r="E2544">
        <v>1561362.9</v>
      </c>
      <c r="F2544" s="1">
        <v>45476</v>
      </c>
      <c r="G2544" t="s">
        <v>48</v>
      </c>
      <c r="H2544" t="s">
        <v>12</v>
      </c>
    </row>
    <row r="2545" spans="1:8" x14ac:dyDescent="0.25">
      <c r="A2545" t="str">
        <f t="shared" si="47"/>
        <v>99</v>
      </c>
      <c r="B2545" t="str">
        <f>"04262"</f>
        <v>04262</v>
      </c>
      <c r="C2545" t="s">
        <v>313</v>
      </c>
      <c r="D2545">
        <v>125525</v>
      </c>
      <c r="E2545">
        <v>4562</v>
      </c>
      <c r="F2545" s="1">
        <v>45476</v>
      </c>
      <c r="G2545" t="s">
        <v>48</v>
      </c>
      <c r="H2545" t="s">
        <v>12</v>
      </c>
    </row>
    <row r="2546" spans="1:8" x14ac:dyDescent="0.25">
      <c r="A2546" t="str">
        <f t="shared" si="47"/>
        <v>99</v>
      </c>
      <c r="B2546" t="str">
        <f>"04920"</f>
        <v>04920</v>
      </c>
      <c r="C2546" t="s">
        <v>219</v>
      </c>
      <c r="D2546">
        <v>125526</v>
      </c>
      <c r="E2546">
        <v>3339.55</v>
      </c>
      <c r="F2546" s="1">
        <v>45476</v>
      </c>
      <c r="G2546" t="s">
        <v>48</v>
      </c>
      <c r="H2546" t="s">
        <v>12</v>
      </c>
    </row>
    <row r="2547" spans="1:8" x14ac:dyDescent="0.25">
      <c r="A2547" t="str">
        <f t="shared" si="47"/>
        <v>99</v>
      </c>
      <c r="B2547" t="str">
        <f>"00757"</f>
        <v>00757</v>
      </c>
      <c r="C2547" t="s">
        <v>594</v>
      </c>
      <c r="D2547">
        <v>125527</v>
      </c>
      <c r="E2547">
        <v>2303.6</v>
      </c>
      <c r="F2547" s="1">
        <v>45476</v>
      </c>
      <c r="G2547" t="s">
        <v>48</v>
      </c>
      <c r="H2547" t="s">
        <v>12</v>
      </c>
    </row>
    <row r="2548" spans="1:8" x14ac:dyDescent="0.25">
      <c r="A2548" t="str">
        <f t="shared" si="47"/>
        <v>99</v>
      </c>
      <c r="B2548" t="str">
        <f>"04308"</f>
        <v>04308</v>
      </c>
      <c r="C2548" t="s">
        <v>136</v>
      </c>
      <c r="D2548">
        <v>125528</v>
      </c>
      <c r="E2548">
        <v>5994.24</v>
      </c>
      <c r="F2548" s="1">
        <v>45476</v>
      </c>
      <c r="G2548" t="s">
        <v>48</v>
      </c>
      <c r="H2548" t="s">
        <v>12</v>
      </c>
    </row>
    <row r="2549" spans="1:8" x14ac:dyDescent="0.25">
      <c r="A2549" t="str">
        <f t="shared" si="47"/>
        <v>99</v>
      </c>
      <c r="B2549" t="str">
        <f>"04876"</f>
        <v>04876</v>
      </c>
      <c r="C2549" t="s">
        <v>595</v>
      </c>
      <c r="D2549">
        <v>125529</v>
      </c>
      <c r="E2549">
        <v>92975.43</v>
      </c>
      <c r="F2549" s="1">
        <v>45476</v>
      </c>
      <c r="G2549" t="s">
        <v>48</v>
      </c>
      <c r="H2549" t="s">
        <v>12</v>
      </c>
    </row>
    <row r="2550" spans="1:8" x14ac:dyDescent="0.25">
      <c r="A2550" t="str">
        <f t="shared" si="47"/>
        <v>99</v>
      </c>
      <c r="B2550" t="str">
        <f>"04316"</f>
        <v>04316</v>
      </c>
      <c r="C2550" t="s">
        <v>105</v>
      </c>
      <c r="D2550">
        <v>125530</v>
      </c>
      <c r="E2550">
        <v>2169.0700000000002</v>
      </c>
      <c r="F2550" s="1">
        <v>45476</v>
      </c>
      <c r="G2550" t="s">
        <v>48</v>
      </c>
      <c r="H2550" t="s">
        <v>12</v>
      </c>
    </row>
    <row r="2551" spans="1:8" x14ac:dyDescent="0.25">
      <c r="A2551" t="str">
        <f t="shared" si="47"/>
        <v>99</v>
      </c>
      <c r="B2551" t="str">
        <f>"00916"</f>
        <v>00916</v>
      </c>
      <c r="C2551" t="s">
        <v>142</v>
      </c>
      <c r="D2551">
        <v>125531</v>
      </c>
      <c r="E2551">
        <v>5029.9399999999996</v>
      </c>
      <c r="F2551" s="1">
        <v>45476</v>
      </c>
      <c r="G2551" t="s">
        <v>48</v>
      </c>
      <c r="H2551" t="s">
        <v>12</v>
      </c>
    </row>
    <row r="2552" spans="1:8" x14ac:dyDescent="0.25">
      <c r="A2552" t="str">
        <f t="shared" si="47"/>
        <v>99</v>
      </c>
      <c r="B2552" t="str">
        <f>"04778"</f>
        <v>04778</v>
      </c>
      <c r="C2552" t="s">
        <v>110</v>
      </c>
      <c r="D2552">
        <v>125532</v>
      </c>
      <c r="E2552">
        <v>25650</v>
      </c>
      <c r="F2552" s="1">
        <v>45476</v>
      </c>
      <c r="G2552" t="s">
        <v>48</v>
      </c>
      <c r="H2552" t="s">
        <v>12</v>
      </c>
    </row>
    <row r="2553" spans="1:8" x14ac:dyDescent="0.25">
      <c r="A2553" t="str">
        <f t="shared" si="47"/>
        <v>99</v>
      </c>
      <c r="B2553" t="str">
        <f>"04433"</f>
        <v>04433</v>
      </c>
      <c r="C2553" t="s">
        <v>144</v>
      </c>
      <c r="D2553">
        <v>125533</v>
      </c>
      <c r="E2553">
        <v>7353</v>
      </c>
      <c r="F2553" s="1">
        <v>45476</v>
      </c>
      <c r="G2553" t="s">
        <v>48</v>
      </c>
      <c r="H2553" t="s">
        <v>12</v>
      </c>
    </row>
    <row r="2554" spans="1:8" x14ac:dyDescent="0.25">
      <c r="A2554" t="str">
        <f t="shared" si="47"/>
        <v>99</v>
      </c>
      <c r="B2554" t="str">
        <f>"04977"</f>
        <v>04977</v>
      </c>
      <c r="C2554" t="s">
        <v>111</v>
      </c>
      <c r="D2554">
        <v>125534</v>
      </c>
      <c r="E2554">
        <v>261636.13</v>
      </c>
      <c r="F2554" s="1">
        <v>45476</v>
      </c>
      <c r="G2554" t="s">
        <v>48</v>
      </c>
      <c r="H2554" t="s">
        <v>12</v>
      </c>
    </row>
    <row r="2555" spans="1:8" x14ac:dyDescent="0.25">
      <c r="A2555" t="str">
        <f t="shared" si="47"/>
        <v>99</v>
      </c>
      <c r="B2555" t="str">
        <f>"03687"</f>
        <v>03687</v>
      </c>
      <c r="C2555" t="s">
        <v>227</v>
      </c>
      <c r="D2555">
        <v>125535</v>
      </c>
      <c r="E2555">
        <v>3127.8</v>
      </c>
      <c r="F2555" s="1">
        <v>45476</v>
      </c>
      <c r="G2555" t="s">
        <v>48</v>
      </c>
      <c r="H2555" t="s">
        <v>12</v>
      </c>
    </row>
    <row r="2556" spans="1:8" x14ac:dyDescent="0.25">
      <c r="A2556" t="str">
        <f t="shared" si="47"/>
        <v>99</v>
      </c>
      <c r="B2556" t="str">
        <f>"05525"</f>
        <v>05525</v>
      </c>
      <c r="C2556" t="s">
        <v>596</v>
      </c>
      <c r="D2556">
        <v>125536</v>
      </c>
      <c r="E2556">
        <v>2500</v>
      </c>
      <c r="F2556" s="1">
        <v>45476</v>
      </c>
      <c r="G2556" t="s">
        <v>48</v>
      </c>
      <c r="H2556" t="s">
        <v>12</v>
      </c>
    </row>
    <row r="2557" spans="1:8" x14ac:dyDescent="0.25">
      <c r="A2557" t="str">
        <f t="shared" si="47"/>
        <v>99</v>
      </c>
      <c r="B2557" t="str">
        <f>"00381"</f>
        <v>00381</v>
      </c>
      <c r="C2557" t="s">
        <v>383</v>
      </c>
      <c r="D2557">
        <v>125537</v>
      </c>
      <c r="E2557">
        <v>3545.28</v>
      </c>
      <c r="F2557" s="1">
        <v>45476</v>
      </c>
      <c r="G2557" t="s">
        <v>48</v>
      </c>
      <c r="H2557" t="s">
        <v>12</v>
      </c>
    </row>
    <row r="2558" spans="1:8" x14ac:dyDescent="0.25">
      <c r="A2558" t="str">
        <f t="shared" si="47"/>
        <v>99</v>
      </c>
      <c r="B2558" t="str">
        <f>"04037"</f>
        <v>04037</v>
      </c>
      <c r="C2558" t="s">
        <v>150</v>
      </c>
      <c r="D2558">
        <v>125538</v>
      </c>
      <c r="E2558">
        <v>753.8</v>
      </c>
      <c r="F2558" s="1">
        <v>45476</v>
      </c>
      <c r="G2558" t="s">
        <v>48</v>
      </c>
      <c r="H2558" t="s">
        <v>12</v>
      </c>
    </row>
    <row r="2559" spans="1:8" x14ac:dyDescent="0.25">
      <c r="A2559" t="str">
        <f t="shared" si="47"/>
        <v>99</v>
      </c>
      <c r="B2559" t="str">
        <f>"04925"</f>
        <v>04925</v>
      </c>
      <c r="C2559" t="s">
        <v>152</v>
      </c>
      <c r="D2559">
        <v>125539</v>
      </c>
      <c r="E2559">
        <v>1355.2</v>
      </c>
      <c r="F2559" s="1">
        <v>45476</v>
      </c>
      <c r="G2559" t="s">
        <v>48</v>
      </c>
      <c r="H2559" t="s">
        <v>12</v>
      </c>
    </row>
    <row r="2560" spans="1:8" x14ac:dyDescent="0.25">
      <c r="A2560" t="str">
        <f t="shared" si="47"/>
        <v>99</v>
      </c>
      <c r="B2560" t="str">
        <f>"05051"</f>
        <v>05051</v>
      </c>
      <c r="C2560" t="s">
        <v>289</v>
      </c>
      <c r="D2560">
        <v>125540</v>
      </c>
      <c r="E2560">
        <v>640</v>
      </c>
      <c r="F2560" s="1">
        <v>45476</v>
      </c>
      <c r="G2560" t="s">
        <v>48</v>
      </c>
      <c r="H2560" t="s">
        <v>12</v>
      </c>
    </row>
    <row r="2561" spans="1:8" x14ac:dyDescent="0.25">
      <c r="A2561" t="str">
        <f t="shared" si="47"/>
        <v>99</v>
      </c>
      <c r="B2561" t="str">
        <f>"05398"</f>
        <v>05398</v>
      </c>
      <c r="C2561" t="s">
        <v>50</v>
      </c>
      <c r="D2561">
        <v>125541</v>
      </c>
      <c r="E2561">
        <v>139.28</v>
      </c>
      <c r="F2561" s="1">
        <v>45476</v>
      </c>
      <c r="G2561" t="s">
        <v>48</v>
      </c>
      <c r="H2561" t="s">
        <v>12</v>
      </c>
    </row>
    <row r="2562" spans="1:8" x14ac:dyDescent="0.25">
      <c r="A2562" t="str">
        <f t="shared" ref="A2562:A2625" si="48">"99"</f>
        <v>99</v>
      </c>
      <c r="B2562" t="str">
        <f>"05513"</f>
        <v>05513</v>
      </c>
      <c r="C2562" t="s">
        <v>550</v>
      </c>
      <c r="D2562">
        <v>125542</v>
      </c>
      <c r="E2562">
        <v>368.75</v>
      </c>
      <c r="F2562" s="1">
        <v>45476</v>
      </c>
      <c r="G2562" t="s">
        <v>48</v>
      </c>
      <c r="H2562" t="s">
        <v>12</v>
      </c>
    </row>
    <row r="2563" spans="1:8" x14ac:dyDescent="0.25">
      <c r="A2563" t="str">
        <f t="shared" si="48"/>
        <v>99</v>
      </c>
      <c r="B2563" t="str">
        <f>"02004"</f>
        <v>02004</v>
      </c>
      <c r="C2563" t="s">
        <v>51</v>
      </c>
      <c r="D2563">
        <v>125543</v>
      </c>
      <c r="E2563">
        <v>45.76</v>
      </c>
      <c r="F2563" s="1">
        <v>45476</v>
      </c>
      <c r="G2563" t="s">
        <v>48</v>
      </c>
      <c r="H2563" t="s">
        <v>12</v>
      </c>
    </row>
    <row r="2564" spans="1:8" x14ac:dyDescent="0.25">
      <c r="A2564" t="str">
        <f t="shared" si="48"/>
        <v>99</v>
      </c>
      <c r="B2564" t="str">
        <f>"04463"</f>
        <v>04463</v>
      </c>
      <c r="C2564" t="s">
        <v>52</v>
      </c>
      <c r="D2564">
        <v>125544</v>
      </c>
      <c r="E2564">
        <v>60.02</v>
      </c>
      <c r="F2564" s="1">
        <v>45476</v>
      </c>
      <c r="G2564" t="s">
        <v>48</v>
      </c>
      <c r="H2564" t="s">
        <v>12</v>
      </c>
    </row>
    <row r="2565" spans="1:8" x14ac:dyDescent="0.25">
      <c r="A2565" t="str">
        <f t="shared" si="48"/>
        <v>99</v>
      </c>
      <c r="B2565" t="str">
        <f>"04464"</f>
        <v>04464</v>
      </c>
      <c r="C2565" t="s">
        <v>52</v>
      </c>
      <c r="D2565">
        <v>125545</v>
      </c>
      <c r="E2565">
        <v>60.02</v>
      </c>
      <c r="F2565" s="1">
        <v>45476</v>
      </c>
      <c r="G2565" t="s">
        <v>48</v>
      </c>
      <c r="H2565" t="s">
        <v>12</v>
      </c>
    </row>
    <row r="2566" spans="1:8" x14ac:dyDescent="0.25">
      <c r="A2566" t="str">
        <f t="shared" si="48"/>
        <v>99</v>
      </c>
      <c r="B2566" t="str">
        <f>"04719"</f>
        <v>04719</v>
      </c>
      <c r="C2566" t="s">
        <v>52</v>
      </c>
      <c r="D2566">
        <v>125546</v>
      </c>
      <c r="E2566">
        <v>281.01</v>
      </c>
      <c r="F2566" s="1">
        <v>45476</v>
      </c>
      <c r="G2566" t="s">
        <v>48</v>
      </c>
      <c r="H2566" t="s">
        <v>12</v>
      </c>
    </row>
    <row r="2567" spans="1:8" x14ac:dyDescent="0.25">
      <c r="A2567" t="str">
        <f t="shared" si="48"/>
        <v>99</v>
      </c>
      <c r="B2567" t="str">
        <f>"05072"</f>
        <v>05072</v>
      </c>
      <c r="C2567" t="s">
        <v>52</v>
      </c>
      <c r="D2567">
        <v>125547</v>
      </c>
      <c r="E2567">
        <v>719.9</v>
      </c>
      <c r="F2567" s="1">
        <v>45476</v>
      </c>
      <c r="G2567" t="s">
        <v>48</v>
      </c>
      <c r="H2567" t="s">
        <v>12</v>
      </c>
    </row>
    <row r="2568" spans="1:8" x14ac:dyDescent="0.25">
      <c r="A2568" t="str">
        <f t="shared" si="48"/>
        <v>99</v>
      </c>
      <c r="B2568" t="str">
        <f>"00654"</f>
        <v>00654</v>
      </c>
      <c r="C2568" t="s">
        <v>54</v>
      </c>
      <c r="D2568">
        <v>125548</v>
      </c>
      <c r="E2568">
        <v>494.83</v>
      </c>
      <c r="F2568" s="1">
        <v>45476</v>
      </c>
      <c r="G2568" t="s">
        <v>48</v>
      </c>
      <c r="H2568" t="s">
        <v>12</v>
      </c>
    </row>
    <row r="2569" spans="1:8" x14ac:dyDescent="0.25">
      <c r="A2569" t="str">
        <f t="shared" si="48"/>
        <v>99</v>
      </c>
      <c r="B2569" t="str">
        <f>"04621"</f>
        <v>04621</v>
      </c>
      <c r="C2569" t="s">
        <v>55</v>
      </c>
      <c r="D2569">
        <v>125549</v>
      </c>
      <c r="E2569">
        <v>69</v>
      </c>
      <c r="F2569" s="1">
        <v>45476</v>
      </c>
      <c r="G2569" t="s">
        <v>48</v>
      </c>
      <c r="H2569" t="s">
        <v>12</v>
      </c>
    </row>
    <row r="2570" spans="1:8" x14ac:dyDescent="0.25">
      <c r="A2570" t="str">
        <f t="shared" si="48"/>
        <v>99</v>
      </c>
      <c r="B2570" t="str">
        <f>"01525"</f>
        <v>01525</v>
      </c>
      <c r="C2570" t="s">
        <v>56</v>
      </c>
      <c r="D2570">
        <v>125550</v>
      </c>
      <c r="E2570">
        <v>307.08999999999997</v>
      </c>
      <c r="F2570" s="1">
        <v>45476</v>
      </c>
      <c r="G2570" t="s">
        <v>48</v>
      </c>
      <c r="H2570" t="s">
        <v>12</v>
      </c>
    </row>
    <row r="2571" spans="1:8" x14ac:dyDescent="0.25">
      <c r="A2571" t="str">
        <f t="shared" si="48"/>
        <v>99</v>
      </c>
      <c r="B2571" t="str">
        <f>"05212"</f>
        <v>05212</v>
      </c>
      <c r="C2571" t="s">
        <v>430</v>
      </c>
      <c r="D2571">
        <v>125551</v>
      </c>
      <c r="E2571">
        <v>620.66999999999996</v>
      </c>
      <c r="F2571" s="1">
        <v>45476</v>
      </c>
      <c r="G2571" t="s">
        <v>48</v>
      </c>
      <c r="H2571" t="s">
        <v>12</v>
      </c>
    </row>
    <row r="2572" spans="1:8" x14ac:dyDescent="0.25">
      <c r="A2572" t="str">
        <f t="shared" si="48"/>
        <v>99</v>
      </c>
      <c r="B2572" t="str">
        <f>"05166"</f>
        <v>05166</v>
      </c>
      <c r="C2572" t="s">
        <v>156</v>
      </c>
      <c r="D2572">
        <v>125552</v>
      </c>
      <c r="E2572">
        <v>516.22</v>
      </c>
      <c r="F2572" s="1">
        <v>45476</v>
      </c>
      <c r="G2572" t="s">
        <v>48</v>
      </c>
      <c r="H2572" t="s">
        <v>12</v>
      </c>
    </row>
    <row r="2573" spans="1:8" x14ac:dyDescent="0.25">
      <c r="A2573" t="str">
        <f t="shared" si="48"/>
        <v>99</v>
      </c>
      <c r="B2573" t="str">
        <f>"04388"</f>
        <v>04388</v>
      </c>
      <c r="C2573" t="s">
        <v>58</v>
      </c>
      <c r="D2573">
        <v>125553</v>
      </c>
      <c r="E2573">
        <v>517.35</v>
      </c>
      <c r="F2573" s="1">
        <v>45476</v>
      </c>
      <c r="G2573" t="s">
        <v>48</v>
      </c>
      <c r="H2573" t="s">
        <v>12</v>
      </c>
    </row>
    <row r="2574" spans="1:8" x14ac:dyDescent="0.25">
      <c r="A2574" t="str">
        <f t="shared" si="48"/>
        <v>99</v>
      </c>
      <c r="B2574" t="str">
        <f>"05024"</f>
        <v>05024</v>
      </c>
      <c r="C2574" t="s">
        <v>201</v>
      </c>
      <c r="D2574">
        <v>125554</v>
      </c>
      <c r="E2574">
        <v>435</v>
      </c>
      <c r="F2574" s="1">
        <v>45476</v>
      </c>
      <c r="G2574" t="s">
        <v>48</v>
      </c>
      <c r="H2574" t="s">
        <v>12</v>
      </c>
    </row>
    <row r="2575" spans="1:8" x14ac:dyDescent="0.25">
      <c r="A2575" t="str">
        <f t="shared" si="48"/>
        <v>99</v>
      </c>
      <c r="B2575" t="str">
        <f>"04154"</f>
        <v>04154</v>
      </c>
      <c r="C2575" t="s">
        <v>243</v>
      </c>
      <c r="D2575">
        <v>125555</v>
      </c>
      <c r="E2575">
        <v>300</v>
      </c>
      <c r="F2575" s="1">
        <v>45476</v>
      </c>
      <c r="G2575" t="s">
        <v>48</v>
      </c>
      <c r="H2575" t="s">
        <v>12</v>
      </c>
    </row>
    <row r="2576" spans="1:8" x14ac:dyDescent="0.25">
      <c r="A2576" t="str">
        <f t="shared" si="48"/>
        <v>99</v>
      </c>
      <c r="B2576" t="str">
        <f>"01506"</f>
        <v>01506</v>
      </c>
      <c r="C2576" t="s">
        <v>64</v>
      </c>
      <c r="D2576">
        <v>125556</v>
      </c>
      <c r="E2576">
        <v>40</v>
      </c>
      <c r="F2576" s="1">
        <v>45476</v>
      </c>
      <c r="G2576" t="s">
        <v>48</v>
      </c>
      <c r="H2576" t="s">
        <v>12</v>
      </c>
    </row>
    <row r="2577" spans="1:8" x14ac:dyDescent="0.25">
      <c r="A2577" t="str">
        <f t="shared" si="48"/>
        <v>99</v>
      </c>
      <c r="B2577" t="str">
        <f>"05532"</f>
        <v>05532</v>
      </c>
      <c r="C2577" t="s">
        <v>597</v>
      </c>
      <c r="D2577">
        <v>125557</v>
      </c>
      <c r="E2577">
        <v>750</v>
      </c>
      <c r="F2577" s="1">
        <v>45476</v>
      </c>
      <c r="G2577" t="s">
        <v>48</v>
      </c>
      <c r="H2577" t="s">
        <v>12</v>
      </c>
    </row>
    <row r="2578" spans="1:8" x14ac:dyDescent="0.25">
      <c r="A2578" t="str">
        <f t="shared" si="48"/>
        <v>99</v>
      </c>
      <c r="B2578" t="str">
        <f>"04206"</f>
        <v>04206</v>
      </c>
      <c r="C2578" t="s">
        <v>129</v>
      </c>
      <c r="D2578">
        <v>125558</v>
      </c>
      <c r="E2578">
        <v>210.48</v>
      </c>
      <c r="F2578" s="1">
        <v>45476</v>
      </c>
      <c r="G2578" t="s">
        <v>48</v>
      </c>
      <c r="H2578" t="s">
        <v>12</v>
      </c>
    </row>
    <row r="2579" spans="1:8" x14ac:dyDescent="0.25">
      <c r="A2579" t="str">
        <f t="shared" si="48"/>
        <v>99</v>
      </c>
      <c r="B2579" t="str">
        <f>"00320"</f>
        <v>00320</v>
      </c>
      <c r="C2579" t="s">
        <v>68</v>
      </c>
      <c r="D2579">
        <v>125559</v>
      </c>
      <c r="E2579">
        <v>12.5</v>
      </c>
      <c r="F2579" s="1">
        <v>45476</v>
      </c>
      <c r="G2579" t="s">
        <v>48</v>
      </c>
      <c r="H2579" t="s">
        <v>12</v>
      </c>
    </row>
    <row r="2580" spans="1:8" x14ac:dyDescent="0.25">
      <c r="A2580" t="str">
        <f t="shared" si="48"/>
        <v>99</v>
      </c>
      <c r="B2580" t="str">
        <f>"04549"</f>
        <v>04549</v>
      </c>
      <c r="C2580" t="s">
        <v>164</v>
      </c>
      <c r="D2580">
        <v>125560</v>
      </c>
      <c r="E2580">
        <v>7399.4</v>
      </c>
      <c r="F2580" s="1">
        <v>45476</v>
      </c>
      <c r="G2580" t="s">
        <v>48</v>
      </c>
      <c r="H2580" t="s">
        <v>12</v>
      </c>
    </row>
    <row r="2581" spans="1:8" x14ac:dyDescent="0.25">
      <c r="A2581" t="str">
        <f t="shared" si="48"/>
        <v>99</v>
      </c>
      <c r="B2581" t="str">
        <f>"05478"</f>
        <v>05478</v>
      </c>
      <c r="C2581" t="s">
        <v>554</v>
      </c>
      <c r="D2581">
        <v>125561</v>
      </c>
      <c r="E2581">
        <v>532.5</v>
      </c>
      <c r="F2581" s="1">
        <v>45476</v>
      </c>
      <c r="G2581" t="s">
        <v>48</v>
      </c>
      <c r="H2581" t="s">
        <v>12</v>
      </c>
    </row>
    <row r="2582" spans="1:8" x14ac:dyDescent="0.25">
      <c r="A2582" t="str">
        <f t="shared" si="48"/>
        <v>99</v>
      </c>
      <c r="B2582" t="str">
        <f>"02405"</f>
        <v>02405</v>
      </c>
      <c r="C2582" t="s">
        <v>131</v>
      </c>
      <c r="D2582">
        <v>125562</v>
      </c>
      <c r="E2582">
        <v>979.04</v>
      </c>
      <c r="F2582" s="1">
        <v>45476</v>
      </c>
      <c r="G2582" t="s">
        <v>48</v>
      </c>
      <c r="H2582" t="s">
        <v>12</v>
      </c>
    </row>
    <row r="2583" spans="1:8" x14ac:dyDescent="0.25">
      <c r="A2583" t="str">
        <f t="shared" si="48"/>
        <v>99</v>
      </c>
      <c r="B2583" t="str">
        <f>"04895"</f>
        <v>04895</v>
      </c>
      <c r="C2583" t="s">
        <v>311</v>
      </c>
      <c r="D2583">
        <v>125563</v>
      </c>
      <c r="E2583">
        <v>2042.03</v>
      </c>
      <c r="F2583" s="1">
        <v>45476</v>
      </c>
      <c r="G2583" t="s">
        <v>48</v>
      </c>
      <c r="H2583" t="s">
        <v>12</v>
      </c>
    </row>
    <row r="2584" spans="1:8" x14ac:dyDescent="0.25">
      <c r="A2584" t="str">
        <f t="shared" si="48"/>
        <v>99</v>
      </c>
      <c r="B2584" t="str">
        <f>"1"</f>
        <v>1</v>
      </c>
      <c r="C2584" t="s">
        <v>598</v>
      </c>
      <c r="D2584">
        <v>125565</v>
      </c>
      <c r="E2584">
        <v>300</v>
      </c>
      <c r="F2584" s="1">
        <v>45476</v>
      </c>
      <c r="G2584" t="s">
        <v>48</v>
      </c>
      <c r="H2584" t="s">
        <v>12</v>
      </c>
    </row>
    <row r="2585" spans="1:8" x14ac:dyDescent="0.25">
      <c r="A2585" t="str">
        <f t="shared" si="48"/>
        <v>99</v>
      </c>
      <c r="B2585" t="str">
        <f>"1"</f>
        <v>1</v>
      </c>
      <c r="C2585" t="s">
        <v>599</v>
      </c>
      <c r="D2585">
        <v>125566</v>
      </c>
      <c r="E2585">
        <v>300</v>
      </c>
      <c r="F2585" s="1">
        <v>45476</v>
      </c>
      <c r="G2585" t="s">
        <v>48</v>
      </c>
      <c r="H2585" t="s">
        <v>12</v>
      </c>
    </row>
    <row r="2586" spans="1:8" x14ac:dyDescent="0.25">
      <c r="A2586" t="str">
        <f t="shared" si="48"/>
        <v>99</v>
      </c>
      <c r="B2586" t="str">
        <f>"1"</f>
        <v>1</v>
      </c>
      <c r="C2586" t="s">
        <v>600</v>
      </c>
      <c r="D2586">
        <v>125567</v>
      </c>
      <c r="E2586">
        <v>300</v>
      </c>
      <c r="F2586" s="1">
        <v>45476</v>
      </c>
      <c r="G2586" t="s">
        <v>48</v>
      </c>
      <c r="H2586" t="s">
        <v>12</v>
      </c>
    </row>
    <row r="2587" spans="1:8" x14ac:dyDescent="0.25">
      <c r="A2587" t="str">
        <f t="shared" si="48"/>
        <v>99</v>
      </c>
      <c r="B2587" t="str">
        <f>"04304"</f>
        <v>04304</v>
      </c>
      <c r="C2587" t="s">
        <v>76</v>
      </c>
      <c r="D2587">
        <v>125568</v>
      </c>
      <c r="E2587">
        <v>19184.02</v>
      </c>
      <c r="F2587" s="1">
        <v>45476</v>
      </c>
      <c r="G2587" t="s">
        <v>48</v>
      </c>
      <c r="H2587" t="s">
        <v>12</v>
      </c>
    </row>
    <row r="2588" spans="1:8" x14ac:dyDescent="0.25">
      <c r="A2588" t="str">
        <f t="shared" si="48"/>
        <v>99</v>
      </c>
      <c r="B2588" t="str">
        <f>"1"</f>
        <v>1</v>
      </c>
      <c r="C2588" t="s">
        <v>601</v>
      </c>
      <c r="D2588">
        <v>125569</v>
      </c>
      <c r="E2588">
        <v>300</v>
      </c>
      <c r="F2588" s="1">
        <v>45476</v>
      </c>
      <c r="G2588" t="s">
        <v>48</v>
      </c>
      <c r="H2588" t="s">
        <v>12</v>
      </c>
    </row>
    <row r="2589" spans="1:8" x14ac:dyDescent="0.25">
      <c r="A2589" t="str">
        <f t="shared" si="48"/>
        <v>99</v>
      </c>
      <c r="B2589" t="str">
        <f>"05508"</f>
        <v>05508</v>
      </c>
      <c r="C2589" t="s">
        <v>507</v>
      </c>
      <c r="D2589">
        <v>125570</v>
      </c>
      <c r="E2589">
        <v>155</v>
      </c>
      <c r="F2589" s="1">
        <v>45476</v>
      </c>
      <c r="G2589" t="s">
        <v>48</v>
      </c>
      <c r="H2589" t="s">
        <v>12</v>
      </c>
    </row>
    <row r="2590" spans="1:8" x14ac:dyDescent="0.25">
      <c r="A2590" t="str">
        <f t="shared" si="48"/>
        <v>99</v>
      </c>
      <c r="B2590" t="str">
        <f>"00460"</f>
        <v>00460</v>
      </c>
      <c r="C2590" t="s">
        <v>211</v>
      </c>
      <c r="D2590">
        <v>125571</v>
      </c>
      <c r="E2590">
        <v>141.30000000000001</v>
      </c>
      <c r="F2590" s="1">
        <v>45476</v>
      </c>
      <c r="G2590" t="s">
        <v>48</v>
      </c>
      <c r="H2590" t="s">
        <v>12</v>
      </c>
    </row>
    <row r="2591" spans="1:8" x14ac:dyDescent="0.25">
      <c r="A2591" t="str">
        <f t="shared" si="48"/>
        <v>99</v>
      </c>
      <c r="B2591" t="str">
        <f>"1"</f>
        <v>1</v>
      </c>
      <c r="C2591" t="s">
        <v>602</v>
      </c>
      <c r="D2591">
        <v>125572</v>
      </c>
      <c r="E2591">
        <v>300</v>
      </c>
      <c r="F2591" s="1">
        <v>45476</v>
      </c>
      <c r="G2591" t="s">
        <v>48</v>
      </c>
      <c r="H2591" t="s">
        <v>12</v>
      </c>
    </row>
    <row r="2592" spans="1:8" x14ac:dyDescent="0.25">
      <c r="A2592" t="str">
        <f t="shared" si="48"/>
        <v>99</v>
      </c>
      <c r="B2592" t="str">
        <f>"1"</f>
        <v>1</v>
      </c>
      <c r="C2592" t="s">
        <v>603</v>
      </c>
      <c r="D2592">
        <v>125573</v>
      </c>
      <c r="E2592">
        <v>300</v>
      </c>
      <c r="F2592" s="1">
        <v>45476</v>
      </c>
      <c r="G2592" t="s">
        <v>48</v>
      </c>
      <c r="H2592" t="s">
        <v>12</v>
      </c>
    </row>
    <row r="2593" spans="1:8" x14ac:dyDescent="0.25">
      <c r="A2593" t="str">
        <f t="shared" si="48"/>
        <v>99</v>
      </c>
      <c r="B2593" t="str">
        <f>"01415"</f>
        <v>01415</v>
      </c>
      <c r="C2593" t="s">
        <v>81</v>
      </c>
      <c r="D2593">
        <v>125574</v>
      </c>
      <c r="E2593">
        <v>785.23</v>
      </c>
      <c r="F2593" s="1">
        <v>45476</v>
      </c>
      <c r="G2593" t="s">
        <v>48</v>
      </c>
      <c r="H2593" t="s">
        <v>12</v>
      </c>
    </row>
    <row r="2594" spans="1:8" x14ac:dyDescent="0.25">
      <c r="A2594" t="str">
        <f t="shared" si="48"/>
        <v>99</v>
      </c>
      <c r="B2594" t="str">
        <f>"00565"</f>
        <v>00565</v>
      </c>
      <c r="C2594" t="s">
        <v>82</v>
      </c>
      <c r="D2594">
        <v>125575</v>
      </c>
      <c r="E2594">
        <v>625.04999999999995</v>
      </c>
      <c r="F2594" s="1">
        <v>45476</v>
      </c>
      <c r="G2594" t="s">
        <v>48</v>
      </c>
      <c r="H2594" t="s">
        <v>12</v>
      </c>
    </row>
    <row r="2595" spans="1:8" x14ac:dyDescent="0.25">
      <c r="A2595" t="str">
        <f t="shared" si="48"/>
        <v>99</v>
      </c>
      <c r="B2595" t="str">
        <f>"01604"</f>
        <v>01604</v>
      </c>
      <c r="C2595" t="s">
        <v>83</v>
      </c>
      <c r="D2595">
        <v>125577</v>
      </c>
      <c r="E2595">
        <v>121.14</v>
      </c>
      <c r="F2595" s="1">
        <v>45476</v>
      </c>
      <c r="G2595" t="s">
        <v>48</v>
      </c>
      <c r="H2595" t="s">
        <v>12</v>
      </c>
    </row>
    <row r="2596" spans="1:8" x14ac:dyDescent="0.25">
      <c r="A2596" t="str">
        <f t="shared" si="48"/>
        <v>99</v>
      </c>
      <c r="B2596" t="str">
        <f>"05014"</f>
        <v>05014</v>
      </c>
      <c r="C2596" t="s">
        <v>339</v>
      </c>
      <c r="D2596">
        <v>125578</v>
      </c>
      <c r="E2596">
        <v>427.3</v>
      </c>
      <c r="F2596" s="1">
        <v>45476</v>
      </c>
      <c r="G2596" t="s">
        <v>48</v>
      </c>
      <c r="H2596" t="s">
        <v>12</v>
      </c>
    </row>
    <row r="2597" spans="1:8" x14ac:dyDescent="0.25">
      <c r="A2597" t="str">
        <f t="shared" si="48"/>
        <v>99</v>
      </c>
      <c r="B2597" t="str">
        <f>"03974"</f>
        <v>03974</v>
      </c>
      <c r="C2597" t="s">
        <v>176</v>
      </c>
      <c r="D2597">
        <v>125579</v>
      </c>
      <c r="E2597">
        <v>529.73</v>
      </c>
      <c r="F2597" s="1">
        <v>45476</v>
      </c>
      <c r="G2597" t="s">
        <v>48</v>
      </c>
      <c r="H2597" t="s">
        <v>12</v>
      </c>
    </row>
    <row r="2598" spans="1:8" x14ac:dyDescent="0.25">
      <c r="A2598" t="str">
        <f t="shared" si="48"/>
        <v>99</v>
      </c>
      <c r="B2598" t="str">
        <f>"01648"</f>
        <v>01648</v>
      </c>
      <c r="C2598" t="s">
        <v>90</v>
      </c>
      <c r="D2598">
        <v>125580</v>
      </c>
      <c r="E2598">
        <v>769.61</v>
      </c>
      <c r="F2598" s="1">
        <v>45476</v>
      </c>
      <c r="G2598" t="s">
        <v>48</v>
      </c>
      <c r="H2598" t="s">
        <v>12</v>
      </c>
    </row>
    <row r="2599" spans="1:8" x14ac:dyDescent="0.25">
      <c r="A2599" t="str">
        <f t="shared" si="48"/>
        <v>99</v>
      </c>
      <c r="B2599" t="str">
        <f>"03734"</f>
        <v>03734</v>
      </c>
      <c r="C2599" t="s">
        <v>177</v>
      </c>
      <c r="D2599">
        <v>125581</v>
      </c>
      <c r="E2599">
        <v>36.68</v>
      </c>
      <c r="F2599" s="1">
        <v>45476</v>
      </c>
      <c r="G2599" t="s">
        <v>48</v>
      </c>
      <c r="H2599" t="s">
        <v>12</v>
      </c>
    </row>
    <row r="2600" spans="1:8" x14ac:dyDescent="0.25">
      <c r="A2600" t="str">
        <f t="shared" si="48"/>
        <v>99</v>
      </c>
      <c r="B2600" t="str">
        <f>"05451"</f>
        <v>05451</v>
      </c>
      <c r="C2600" t="s">
        <v>275</v>
      </c>
      <c r="D2600">
        <v>125582</v>
      </c>
      <c r="E2600">
        <v>1850</v>
      </c>
      <c r="F2600" s="1">
        <v>45476</v>
      </c>
      <c r="G2600" t="s">
        <v>48</v>
      </c>
      <c r="H2600" t="s">
        <v>12</v>
      </c>
    </row>
    <row r="2601" spans="1:8" x14ac:dyDescent="0.25">
      <c r="A2601" t="str">
        <f t="shared" si="48"/>
        <v>99</v>
      </c>
      <c r="B2601" t="str">
        <f>"05142"</f>
        <v>05142</v>
      </c>
      <c r="C2601" t="s">
        <v>92</v>
      </c>
      <c r="D2601">
        <v>125583</v>
      </c>
      <c r="E2601">
        <v>1127.05</v>
      </c>
      <c r="F2601" s="1">
        <v>45476</v>
      </c>
      <c r="G2601" t="s">
        <v>48</v>
      </c>
      <c r="H2601" t="s">
        <v>12</v>
      </c>
    </row>
    <row r="2602" spans="1:8" x14ac:dyDescent="0.25">
      <c r="A2602" t="str">
        <f t="shared" si="48"/>
        <v>99</v>
      </c>
      <c r="B2602" t="str">
        <f>"05534"</f>
        <v>05534</v>
      </c>
      <c r="C2602" t="s">
        <v>604</v>
      </c>
      <c r="D2602">
        <v>125584</v>
      </c>
      <c r="E2602">
        <v>675</v>
      </c>
      <c r="F2602" s="1">
        <v>45476</v>
      </c>
      <c r="G2602" t="s">
        <v>48</v>
      </c>
      <c r="H2602" t="s">
        <v>12</v>
      </c>
    </row>
    <row r="2603" spans="1:8" x14ac:dyDescent="0.25">
      <c r="A2603" t="str">
        <f t="shared" si="48"/>
        <v>99</v>
      </c>
      <c r="B2603" t="str">
        <f>"04185"</f>
        <v>04185</v>
      </c>
      <c r="C2603" t="s">
        <v>276</v>
      </c>
      <c r="D2603">
        <v>125585</v>
      </c>
      <c r="E2603">
        <v>250.62</v>
      </c>
      <c r="F2603" s="1">
        <v>45476</v>
      </c>
      <c r="G2603" t="s">
        <v>48</v>
      </c>
      <c r="H2603" t="s">
        <v>12</v>
      </c>
    </row>
    <row r="2604" spans="1:8" x14ac:dyDescent="0.25">
      <c r="A2604" t="str">
        <f t="shared" si="48"/>
        <v>99</v>
      </c>
      <c r="B2604" t="str">
        <f>"02536"</f>
        <v>02536</v>
      </c>
      <c r="C2604" t="s">
        <v>96</v>
      </c>
      <c r="D2604">
        <v>125586</v>
      </c>
      <c r="E2604">
        <v>331</v>
      </c>
      <c r="F2604" s="1">
        <v>45476</v>
      </c>
      <c r="G2604" t="s">
        <v>48</v>
      </c>
      <c r="H2604" t="s">
        <v>12</v>
      </c>
    </row>
    <row r="2605" spans="1:8" x14ac:dyDescent="0.25">
      <c r="A2605" t="str">
        <f t="shared" si="48"/>
        <v>99</v>
      </c>
      <c r="B2605" t="str">
        <f>"04245"</f>
        <v>04245</v>
      </c>
      <c r="C2605" t="s">
        <v>178</v>
      </c>
      <c r="D2605">
        <v>125587</v>
      </c>
      <c r="E2605">
        <v>900</v>
      </c>
      <c r="F2605" s="1">
        <v>45476</v>
      </c>
      <c r="G2605" t="s">
        <v>48</v>
      </c>
      <c r="H2605" t="s">
        <v>12</v>
      </c>
    </row>
    <row r="2606" spans="1:8" x14ac:dyDescent="0.25">
      <c r="A2606" t="str">
        <f t="shared" si="48"/>
        <v>99</v>
      </c>
      <c r="B2606" t="str">
        <f>"00437"</f>
        <v>00437</v>
      </c>
      <c r="C2606" t="s">
        <v>99</v>
      </c>
      <c r="D2606">
        <v>125588</v>
      </c>
      <c r="E2606">
        <v>109.87</v>
      </c>
      <c r="F2606" s="1">
        <v>45476</v>
      </c>
      <c r="G2606" t="s">
        <v>48</v>
      </c>
      <c r="H2606" t="s">
        <v>12</v>
      </c>
    </row>
    <row r="2607" spans="1:8" x14ac:dyDescent="0.25">
      <c r="A2607" t="str">
        <f t="shared" si="48"/>
        <v>99</v>
      </c>
      <c r="B2607" t="str">
        <f>"00246"</f>
        <v>00246</v>
      </c>
      <c r="C2607" t="s">
        <v>102</v>
      </c>
      <c r="D2607">
        <v>125589</v>
      </c>
      <c r="E2607">
        <v>32.700000000000003</v>
      </c>
      <c r="F2607" s="1">
        <v>45476</v>
      </c>
      <c r="G2607" t="s">
        <v>48</v>
      </c>
      <c r="H2607" t="s">
        <v>12</v>
      </c>
    </row>
    <row r="2608" spans="1:8" x14ac:dyDescent="0.25">
      <c r="A2608" t="str">
        <f t="shared" si="48"/>
        <v>99</v>
      </c>
      <c r="B2608" t="str">
        <f>"05078"</f>
        <v>05078</v>
      </c>
      <c r="C2608" t="s">
        <v>279</v>
      </c>
      <c r="D2608">
        <v>125590</v>
      </c>
      <c r="E2608">
        <v>229.53</v>
      </c>
      <c r="F2608" s="1">
        <v>45476</v>
      </c>
      <c r="G2608" t="s">
        <v>48</v>
      </c>
      <c r="H2608" t="s">
        <v>12</v>
      </c>
    </row>
    <row r="2609" spans="1:8" x14ac:dyDescent="0.25">
      <c r="A2609" t="str">
        <f t="shared" si="48"/>
        <v>99</v>
      </c>
      <c r="B2609" t="str">
        <f>"04473"</f>
        <v>04473</v>
      </c>
      <c r="C2609" t="s">
        <v>107</v>
      </c>
      <c r="D2609">
        <v>125591</v>
      </c>
      <c r="E2609">
        <v>170.5</v>
      </c>
      <c r="F2609" s="1">
        <v>45476</v>
      </c>
      <c r="G2609" t="s">
        <v>48</v>
      </c>
      <c r="H2609" t="s">
        <v>12</v>
      </c>
    </row>
    <row r="2610" spans="1:8" x14ac:dyDescent="0.25">
      <c r="A2610" t="str">
        <f t="shared" si="48"/>
        <v>99</v>
      </c>
      <c r="B2610" t="str">
        <f>"00936"</f>
        <v>00936</v>
      </c>
      <c r="C2610" t="s">
        <v>186</v>
      </c>
      <c r="D2610">
        <v>125592</v>
      </c>
      <c r="E2610">
        <v>959.91</v>
      </c>
      <c r="F2610" s="1">
        <v>45476</v>
      </c>
      <c r="G2610" t="s">
        <v>48</v>
      </c>
      <c r="H2610" t="s">
        <v>12</v>
      </c>
    </row>
    <row r="2611" spans="1:8" x14ac:dyDescent="0.25">
      <c r="A2611" t="str">
        <f t="shared" si="48"/>
        <v>99</v>
      </c>
      <c r="B2611" t="str">
        <f>"05200"</f>
        <v>05200</v>
      </c>
      <c r="C2611" t="s">
        <v>397</v>
      </c>
      <c r="D2611">
        <v>125593</v>
      </c>
      <c r="E2611">
        <v>539</v>
      </c>
      <c r="F2611" s="1">
        <v>45476</v>
      </c>
      <c r="G2611" t="s">
        <v>48</v>
      </c>
      <c r="H2611" t="s">
        <v>12</v>
      </c>
    </row>
    <row r="2612" spans="1:8" x14ac:dyDescent="0.25">
      <c r="A2612" t="str">
        <f t="shared" si="48"/>
        <v>99</v>
      </c>
      <c r="B2612" t="str">
        <f>"02511"</f>
        <v>02511</v>
      </c>
      <c r="C2612" t="s">
        <v>282</v>
      </c>
      <c r="D2612">
        <v>125594</v>
      </c>
      <c r="E2612">
        <v>376.8</v>
      </c>
      <c r="F2612" s="1">
        <v>45476</v>
      </c>
      <c r="G2612" t="s">
        <v>48</v>
      </c>
      <c r="H2612" t="s">
        <v>12</v>
      </c>
    </row>
    <row r="2613" spans="1:8" x14ac:dyDescent="0.25">
      <c r="A2613" t="str">
        <f t="shared" si="48"/>
        <v>99</v>
      </c>
      <c r="B2613" t="str">
        <f>"05410"</f>
        <v>05410</v>
      </c>
      <c r="C2613" t="s">
        <v>45</v>
      </c>
      <c r="D2613">
        <v>125595</v>
      </c>
      <c r="E2613">
        <v>400</v>
      </c>
      <c r="F2613" s="1">
        <v>45476</v>
      </c>
      <c r="G2613" t="s">
        <v>48</v>
      </c>
      <c r="H2613" t="s">
        <v>12</v>
      </c>
    </row>
    <row r="2614" spans="1:8" x14ac:dyDescent="0.25">
      <c r="A2614" t="str">
        <f t="shared" si="48"/>
        <v>99</v>
      </c>
      <c r="B2614" t="str">
        <f>"05325"</f>
        <v>05325</v>
      </c>
      <c r="C2614" t="s">
        <v>172</v>
      </c>
      <c r="D2614">
        <v>125596</v>
      </c>
      <c r="E2614">
        <v>246.95</v>
      </c>
      <c r="F2614" s="1">
        <v>45476</v>
      </c>
      <c r="G2614" t="s">
        <v>48</v>
      </c>
      <c r="H2614" t="s">
        <v>12</v>
      </c>
    </row>
    <row r="2615" spans="1:8" x14ac:dyDescent="0.25">
      <c r="A2615" t="str">
        <f t="shared" si="48"/>
        <v>99</v>
      </c>
      <c r="B2615" t="str">
        <f>"03129"</f>
        <v>03129</v>
      </c>
      <c r="C2615" t="s">
        <v>113</v>
      </c>
      <c r="D2615">
        <v>125597</v>
      </c>
      <c r="E2615">
        <v>938.68</v>
      </c>
      <c r="F2615" s="1">
        <v>45476</v>
      </c>
      <c r="G2615" t="s">
        <v>48</v>
      </c>
      <c r="H2615" t="s">
        <v>12</v>
      </c>
    </row>
    <row r="2616" spans="1:8" x14ac:dyDescent="0.25">
      <c r="A2616" t="str">
        <f t="shared" si="48"/>
        <v>99</v>
      </c>
      <c r="B2616" t="str">
        <f>"05170"</f>
        <v>05170</v>
      </c>
      <c r="C2616" t="s">
        <v>512</v>
      </c>
      <c r="D2616">
        <v>125598</v>
      </c>
      <c r="E2616">
        <v>36.81</v>
      </c>
      <c r="F2616" s="1">
        <v>45476</v>
      </c>
      <c r="G2616" t="s">
        <v>48</v>
      </c>
      <c r="H2616" t="s">
        <v>12</v>
      </c>
    </row>
    <row r="2617" spans="1:8" x14ac:dyDescent="0.25">
      <c r="A2617" t="str">
        <f t="shared" si="48"/>
        <v>99</v>
      </c>
      <c r="B2617" t="str">
        <f>"01049"</f>
        <v>01049</v>
      </c>
      <c r="C2617" t="s">
        <v>190</v>
      </c>
      <c r="D2617">
        <v>125599</v>
      </c>
      <c r="E2617">
        <v>225</v>
      </c>
      <c r="F2617" s="1">
        <v>45476</v>
      </c>
      <c r="G2617" t="s">
        <v>48</v>
      </c>
      <c r="H2617" t="s">
        <v>12</v>
      </c>
    </row>
    <row r="2618" spans="1:8" x14ac:dyDescent="0.25">
      <c r="A2618" t="str">
        <f t="shared" si="48"/>
        <v>99</v>
      </c>
      <c r="B2618" t="str">
        <f>"00336"</f>
        <v>00336</v>
      </c>
      <c r="C2618" t="s">
        <v>116</v>
      </c>
      <c r="D2618">
        <v>125600</v>
      </c>
      <c r="E2618">
        <v>83</v>
      </c>
      <c r="F2618" s="1">
        <v>45476</v>
      </c>
      <c r="G2618" t="s">
        <v>48</v>
      </c>
      <c r="H2618" t="s">
        <v>12</v>
      </c>
    </row>
    <row r="2619" spans="1:8" x14ac:dyDescent="0.25">
      <c r="A2619" t="str">
        <f t="shared" si="48"/>
        <v>99</v>
      </c>
      <c r="B2619" t="str">
        <f>"05330"</f>
        <v>05330</v>
      </c>
      <c r="C2619" t="s">
        <v>118</v>
      </c>
      <c r="D2619">
        <v>125601</v>
      </c>
      <c r="E2619">
        <v>150</v>
      </c>
      <c r="F2619" s="1">
        <v>45476</v>
      </c>
      <c r="G2619" t="s">
        <v>48</v>
      </c>
      <c r="H2619" t="s">
        <v>12</v>
      </c>
    </row>
    <row r="2620" spans="1:8" x14ac:dyDescent="0.25">
      <c r="A2620" t="str">
        <f t="shared" si="48"/>
        <v>99</v>
      </c>
      <c r="B2620" t="str">
        <f>"04582"</f>
        <v>04582</v>
      </c>
      <c r="C2620" t="s">
        <v>194</v>
      </c>
      <c r="D2620">
        <v>125602</v>
      </c>
      <c r="E2620">
        <v>42.31</v>
      </c>
      <c r="F2620" s="1">
        <v>45476</v>
      </c>
      <c r="G2620" t="s">
        <v>48</v>
      </c>
      <c r="H2620" t="s">
        <v>12</v>
      </c>
    </row>
    <row r="2621" spans="1:8" x14ac:dyDescent="0.25">
      <c r="A2621" t="str">
        <f t="shared" si="48"/>
        <v>99</v>
      </c>
      <c r="B2621" t="str">
        <f>"03868"</f>
        <v>03868</v>
      </c>
      <c r="C2621" t="s">
        <v>287</v>
      </c>
      <c r="D2621">
        <v>125603</v>
      </c>
      <c r="E2621">
        <v>887.91</v>
      </c>
      <c r="F2621" s="1">
        <v>45476</v>
      </c>
      <c r="G2621" t="s">
        <v>48</v>
      </c>
      <c r="H2621" t="s">
        <v>12</v>
      </c>
    </row>
    <row r="2622" spans="1:8" x14ac:dyDescent="0.25">
      <c r="A2622" t="str">
        <f t="shared" si="48"/>
        <v>99</v>
      </c>
      <c r="B2622" t="str">
        <f>"05232"</f>
        <v>05232</v>
      </c>
      <c r="C2622" t="s">
        <v>259</v>
      </c>
      <c r="D2622">
        <v>125604</v>
      </c>
      <c r="E2622">
        <v>275.52</v>
      </c>
      <c r="F2622" s="1">
        <v>45476</v>
      </c>
      <c r="G2622" t="s">
        <v>48</v>
      </c>
      <c r="H2622" t="s">
        <v>12</v>
      </c>
    </row>
    <row r="2623" spans="1:8" x14ac:dyDescent="0.25">
      <c r="A2623" t="str">
        <f t="shared" si="48"/>
        <v>99</v>
      </c>
      <c r="B2623" t="str">
        <f>"04314"</f>
        <v>04314</v>
      </c>
      <c r="C2623" t="s">
        <v>124</v>
      </c>
      <c r="D2623">
        <v>125606</v>
      </c>
      <c r="E2623">
        <v>792</v>
      </c>
      <c r="F2623" s="1">
        <v>45490</v>
      </c>
      <c r="G2623" t="s">
        <v>48</v>
      </c>
      <c r="H2623" t="s">
        <v>12</v>
      </c>
    </row>
    <row r="2624" spans="1:8" x14ac:dyDescent="0.25">
      <c r="A2624" t="str">
        <f t="shared" si="48"/>
        <v>99</v>
      </c>
      <c r="B2624" t="str">
        <f>"04755"</f>
        <v>04755</v>
      </c>
      <c r="C2624" t="s">
        <v>149</v>
      </c>
      <c r="D2624">
        <v>125607</v>
      </c>
      <c r="E2624">
        <v>4</v>
      </c>
      <c r="F2624" s="1">
        <v>45490</v>
      </c>
      <c r="G2624" t="s">
        <v>48</v>
      </c>
      <c r="H2624" t="s">
        <v>12</v>
      </c>
    </row>
    <row r="2625" spans="1:8" x14ac:dyDescent="0.25">
      <c r="A2625" t="str">
        <f t="shared" si="48"/>
        <v>99</v>
      </c>
      <c r="B2625" t="str">
        <f>"00028"</f>
        <v>00028</v>
      </c>
      <c r="C2625" t="s">
        <v>520</v>
      </c>
      <c r="D2625">
        <v>125608</v>
      </c>
      <c r="E2625">
        <v>740</v>
      </c>
      <c r="F2625" s="1">
        <v>45490</v>
      </c>
      <c r="G2625" t="s">
        <v>48</v>
      </c>
      <c r="H2625" t="s">
        <v>12</v>
      </c>
    </row>
    <row r="2626" spans="1:8" x14ac:dyDescent="0.25">
      <c r="A2626" t="str">
        <f t="shared" ref="A2626:A2689" si="49">"99"</f>
        <v>99</v>
      </c>
      <c r="B2626" t="str">
        <f>"04037"</f>
        <v>04037</v>
      </c>
      <c r="C2626" t="s">
        <v>150</v>
      </c>
      <c r="D2626">
        <v>125609</v>
      </c>
      <c r="E2626">
        <v>376.9</v>
      </c>
      <c r="F2626" s="1">
        <v>45490</v>
      </c>
      <c r="G2626" t="s">
        <v>48</v>
      </c>
      <c r="H2626" t="s">
        <v>12</v>
      </c>
    </row>
    <row r="2627" spans="1:8" x14ac:dyDescent="0.25">
      <c r="A2627" t="str">
        <f t="shared" si="49"/>
        <v>99</v>
      </c>
      <c r="B2627" t="str">
        <f>"04921"</f>
        <v>04921</v>
      </c>
      <c r="C2627" t="s">
        <v>151</v>
      </c>
      <c r="D2627">
        <v>125610</v>
      </c>
      <c r="E2627">
        <v>3411.89</v>
      </c>
      <c r="F2627" s="1">
        <v>45490</v>
      </c>
      <c r="G2627" t="s">
        <v>48</v>
      </c>
      <c r="H2627" t="s">
        <v>12</v>
      </c>
    </row>
    <row r="2628" spans="1:8" x14ac:dyDescent="0.25">
      <c r="A2628" t="str">
        <f t="shared" si="49"/>
        <v>99</v>
      </c>
      <c r="B2628" t="str">
        <f>"04555"</f>
        <v>04555</v>
      </c>
      <c r="C2628" t="s">
        <v>49</v>
      </c>
      <c r="D2628">
        <v>125611</v>
      </c>
      <c r="E2628">
        <v>1406.57</v>
      </c>
      <c r="F2628" s="1">
        <v>45490</v>
      </c>
      <c r="G2628" t="s">
        <v>48</v>
      </c>
      <c r="H2628" t="s">
        <v>12</v>
      </c>
    </row>
    <row r="2629" spans="1:8" x14ac:dyDescent="0.25">
      <c r="A2629" t="str">
        <f t="shared" si="49"/>
        <v>99</v>
      </c>
      <c r="B2629" t="str">
        <f>"04018"</f>
        <v>04018</v>
      </c>
      <c r="C2629" t="s">
        <v>52</v>
      </c>
      <c r="D2629">
        <v>125612</v>
      </c>
      <c r="E2629">
        <v>1281.8900000000001</v>
      </c>
      <c r="F2629" s="1">
        <v>45490</v>
      </c>
      <c r="G2629" t="s">
        <v>48</v>
      </c>
      <c r="H2629" t="s">
        <v>12</v>
      </c>
    </row>
    <row r="2630" spans="1:8" x14ac:dyDescent="0.25">
      <c r="A2630" t="str">
        <f t="shared" si="49"/>
        <v>99</v>
      </c>
      <c r="B2630" t="str">
        <f>"04096"</f>
        <v>04096</v>
      </c>
      <c r="C2630" t="s">
        <v>52</v>
      </c>
      <c r="D2630">
        <v>125613</v>
      </c>
      <c r="E2630">
        <v>105.76</v>
      </c>
      <c r="F2630" s="1">
        <v>45490</v>
      </c>
      <c r="G2630" t="s">
        <v>48</v>
      </c>
      <c r="H2630" t="s">
        <v>12</v>
      </c>
    </row>
    <row r="2631" spans="1:8" x14ac:dyDescent="0.25">
      <c r="A2631" t="str">
        <f t="shared" si="49"/>
        <v>99</v>
      </c>
      <c r="B2631" t="str">
        <f>"24636"</f>
        <v>24636</v>
      </c>
      <c r="C2631" t="s">
        <v>52</v>
      </c>
      <c r="D2631">
        <v>125614</v>
      </c>
      <c r="E2631">
        <v>107.66</v>
      </c>
      <c r="F2631" s="1">
        <v>45490</v>
      </c>
      <c r="G2631" t="s">
        <v>48</v>
      </c>
      <c r="H2631" t="s">
        <v>12</v>
      </c>
    </row>
    <row r="2632" spans="1:8" x14ac:dyDescent="0.25">
      <c r="A2632" t="str">
        <f t="shared" si="49"/>
        <v>99</v>
      </c>
      <c r="B2632" t="str">
        <f>"90682"</f>
        <v>90682</v>
      </c>
      <c r="C2632" t="s">
        <v>53</v>
      </c>
      <c r="D2632">
        <v>125615</v>
      </c>
      <c r="E2632">
        <v>2057.7399999999998</v>
      </c>
      <c r="F2632" s="1">
        <v>45490</v>
      </c>
      <c r="G2632" t="s">
        <v>48</v>
      </c>
      <c r="H2632" t="s">
        <v>12</v>
      </c>
    </row>
    <row r="2633" spans="1:8" x14ac:dyDescent="0.25">
      <c r="A2633" t="str">
        <f t="shared" si="49"/>
        <v>99</v>
      </c>
      <c r="B2633" t="str">
        <f>"04089"</f>
        <v>04089</v>
      </c>
      <c r="C2633" t="s">
        <v>333</v>
      </c>
      <c r="D2633">
        <v>125616</v>
      </c>
      <c r="E2633">
        <v>17577</v>
      </c>
      <c r="F2633" s="1">
        <v>45490</v>
      </c>
      <c r="G2633" t="s">
        <v>48</v>
      </c>
      <c r="H2633" t="s">
        <v>12</v>
      </c>
    </row>
    <row r="2634" spans="1:8" x14ac:dyDescent="0.25">
      <c r="A2634" t="str">
        <f t="shared" si="49"/>
        <v>99</v>
      </c>
      <c r="B2634" t="str">
        <f>"00115"</f>
        <v>00115</v>
      </c>
      <c r="C2634" t="s">
        <v>262</v>
      </c>
      <c r="D2634">
        <v>125617</v>
      </c>
      <c r="E2634">
        <v>478.5</v>
      </c>
      <c r="F2634" s="1">
        <v>45490</v>
      </c>
      <c r="G2634" t="s">
        <v>48</v>
      </c>
      <c r="H2634" t="s">
        <v>12</v>
      </c>
    </row>
    <row r="2635" spans="1:8" x14ac:dyDescent="0.25">
      <c r="A2635" t="str">
        <f t="shared" si="49"/>
        <v>99</v>
      </c>
      <c r="B2635" t="str">
        <f>"01525"</f>
        <v>01525</v>
      </c>
      <c r="C2635" t="s">
        <v>56</v>
      </c>
      <c r="D2635">
        <v>125618</v>
      </c>
      <c r="E2635">
        <v>285.56</v>
      </c>
      <c r="F2635" s="1">
        <v>45490</v>
      </c>
      <c r="G2635" t="s">
        <v>48</v>
      </c>
      <c r="H2635" t="s">
        <v>12</v>
      </c>
    </row>
    <row r="2636" spans="1:8" x14ac:dyDescent="0.25">
      <c r="A2636" t="str">
        <f t="shared" si="49"/>
        <v>99</v>
      </c>
      <c r="B2636" t="str">
        <f>"03541"</f>
        <v>03541</v>
      </c>
      <c r="C2636" t="s">
        <v>57</v>
      </c>
      <c r="D2636">
        <v>125619</v>
      </c>
      <c r="E2636">
        <v>439.09</v>
      </c>
      <c r="F2636" s="1">
        <v>45490</v>
      </c>
      <c r="G2636" t="s">
        <v>48</v>
      </c>
      <c r="H2636" t="s">
        <v>12</v>
      </c>
    </row>
    <row r="2637" spans="1:8" x14ac:dyDescent="0.25">
      <c r="A2637" t="str">
        <f t="shared" si="49"/>
        <v>99</v>
      </c>
      <c r="B2637" t="str">
        <f>"04388"</f>
        <v>04388</v>
      </c>
      <c r="C2637" t="s">
        <v>58</v>
      </c>
      <c r="D2637">
        <v>125620</v>
      </c>
      <c r="E2637">
        <v>113.55</v>
      </c>
      <c r="F2637" s="1">
        <v>45490</v>
      </c>
      <c r="G2637" t="s">
        <v>48</v>
      </c>
      <c r="H2637" t="s">
        <v>12</v>
      </c>
    </row>
    <row r="2638" spans="1:8" x14ac:dyDescent="0.25">
      <c r="A2638" t="str">
        <f t="shared" si="49"/>
        <v>99</v>
      </c>
      <c r="B2638" t="str">
        <f>"05004"</f>
        <v>05004</v>
      </c>
      <c r="C2638" t="s">
        <v>264</v>
      </c>
      <c r="D2638">
        <v>125621</v>
      </c>
      <c r="E2638">
        <v>244</v>
      </c>
      <c r="F2638" s="1">
        <v>45490</v>
      </c>
      <c r="G2638" t="s">
        <v>48</v>
      </c>
      <c r="H2638" t="s">
        <v>12</v>
      </c>
    </row>
    <row r="2639" spans="1:8" x14ac:dyDescent="0.25">
      <c r="A2639" t="str">
        <f t="shared" si="49"/>
        <v>99</v>
      </c>
      <c r="B2639" t="str">
        <f>"05391"</f>
        <v>05391</v>
      </c>
      <c r="C2639" t="s">
        <v>158</v>
      </c>
      <c r="D2639">
        <v>125622</v>
      </c>
      <c r="E2639">
        <v>37111.75</v>
      </c>
      <c r="F2639" s="1">
        <v>45490</v>
      </c>
      <c r="G2639" t="s">
        <v>48</v>
      </c>
      <c r="H2639" t="s">
        <v>12</v>
      </c>
    </row>
    <row r="2640" spans="1:8" x14ac:dyDescent="0.25">
      <c r="A2640" t="str">
        <f t="shared" si="49"/>
        <v>99</v>
      </c>
      <c r="B2640" t="str">
        <f>"01596"</f>
        <v>01596</v>
      </c>
      <c r="C2640" t="s">
        <v>59</v>
      </c>
      <c r="D2640">
        <v>125623</v>
      </c>
      <c r="E2640">
        <v>875</v>
      </c>
      <c r="F2640" s="1">
        <v>45490</v>
      </c>
      <c r="G2640" t="s">
        <v>48</v>
      </c>
      <c r="H2640" t="s">
        <v>12</v>
      </c>
    </row>
    <row r="2641" spans="1:8" x14ac:dyDescent="0.25">
      <c r="A2641" t="str">
        <f t="shared" si="49"/>
        <v>99</v>
      </c>
      <c r="B2641" t="str">
        <f>"00160"</f>
        <v>00160</v>
      </c>
      <c r="C2641" t="s">
        <v>388</v>
      </c>
      <c r="D2641">
        <v>125624</v>
      </c>
      <c r="E2641">
        <v>123.2</v>
      </c>
      <c r="F2641" s="1">
        <v>45490</v>
      </c>
      <c r="G2641" t="s">
        <v>48</v>
      </c>
      <c r="H2641" t="s">
        <v>12</v>
      </c>
    </row>
    <row r="2642" spans="1:8" x14ac:dyDescent="0.25">
      <c r="A2642" t="str">
        <f t="shared" si="49"/>
        <v>99</v>
      </c>
      <c r="B2642" t="str">
        <f>"05460"</f>
        <v>05460</v>
      </c>
      <c r="C2642" t="s">
        <v>159</v>
      </c>
      <c r="D2642">
        <v>125625</v>
      </c>
      <c r="E2642">
        <v>360.98</v>
      </c>
      <c r="F2642" s="1">
        <v>45490</v>
      </c>
      <c r="G2642" t="s">
        <v>48</v>
      </c>
      <c r="H2642" t="s">
        <v>12</v>
      </c>
    </row>
    <row r="2643" spans="1:8" x14ac:dyDescent="0.25">
      <c r="A2643" t="str">
        <f t="shared" si="49"/>
        <v>99</v>
      </c>
      <c r="B2643" t="str">
        <f>"03651"</f>
        <v>03651</v>
      </c>
      <c r="C2643" t="s">
        <v>265</v>
      </c>
      <c r="D2643">
        <v>125626</v>
      </c>
      <c r="E2643">
        <v>528</v>
      </c>
      <c r="F2643" s="1">
        <v>45490</v>
      </c>
      <c r="G2643" t="s">
        <v>48</v>
      </c>
      <c r="H2643" t="s">
        <v>12</v>
      </c>
    </row>
    <row r="2644" spans="1:8" x14ac:dyDescent="0.25">
      <c r="A2644" t="str">
        <f t="shared" si="49"/>
        <v>99</v>
      </c>
      <c r="B2644" t="str">
        <f>"04206"</f>
        <v>04206</v>
      </c>
      <c r="C2644" t="s">
        <v>129</v>
      </c>
      <c r="D2644">
        <v>125627</v>
      </c>
      <c r="E2644">
        <v>170.19</v>
      </c>
      <c r="F2644" s="1">
        <v>45490</v>
      </c>
      <c r="G2644" t="s">
        <v>48</v>
      </c>
      <c r="H2644" t="s">
        <v>12</v>
      </c>
    </row>
    <row r="2645" spans="1:8" x14ac:dyDescent="0.25">
      <c r="A2645" t="str">
        <f t="shared" si="49"/>
        <v>99</v>
      </c>
      <c r="B2645" t="str">
        <f>"02361"</f>
        <v>02361</v>
      </c>
      <c r="C2645" t="s">
        <v>418</v>
      </c>
      <c r="D2645">
        <v>125628</v>
      </c>
      <c r="E2645">
        <v>672.12</v>
      </c>
      <c r="F2645" s="1">
        <v>45490</v>
      </c>
      <c r="G2645" t="s">
        <v>48</v>
      </c>
      <c r="H2645" t="s">
        <v>12</v>
      </c>
    </row>
    <row r="2646" spans="1:8" x14ac:dyDescent="0.25">
      <c r="A2646" t="str">
        <f t="shared" si="49"/>
        <v>99</v>
      </c>
      <c r="B2646" t="str">
        <f>"00391"</f>
        <v>00391</v>
      </c>
      <c r="C2646" t="s">
        <v>72</v>
      </c>
      <c r="D2646">
        <v>125629</v>
      </c>
      <c r="E2646">
        <v>285.88</v>
      </c>
      <c r="F2646" s="1">
        <v>45490</v>
      </c>
      <c r="G2646" t="s">
        <v>48</v>
      </c>
      <c r="H2646" t="s">
        <v>12</v>
      </c>
    </row>
    <row r="2647" spans="1:8" x14ac:dyDescent="0.25">
      <c r="A2647" t="str">
        <f t="shared" si="49"/>
        <v>99</v>
      </c>
      <c r="B2647" t="str">
        <f>"05190"</f>
        <v>05190</v>
      </c>
      <c r="C2647" t="s">
        <v>605</v>
      </c>
      <c r="D2647">
        <v>125630</v>
      </c>
      <c r="E2647">
        <v>57932</v>
      </c>
      <c r="F2647" s="1">
        <v>45490</v>
      </c>
      <c r="G2647" t="s">
        <v>48</v>
      </c>
      <c r="H2647" t="s">
        <v>12</v>
      </c>
    </row>
    <row r="2648" spans="1:8" x14ac:dyDescent="0.25">
      <c r="A2648" t="str">
        <f t="shared" si="49"/>
        <v>99</v>
      </c>
      <c r="B2648" t="str">
        <f>"01877"</f>
        <v>01877</v>
      </c>
      <c r="C2648" t="s">
        <v>74</v>
      </c>
      <c r="D2648">
        <v>125631</v>
      </c>
      <c r="E2648">
        <v>105.12</v>
      </c>
      <c r="F2648" s="1">
        <v>45490</v>
      </c>
      <c r="G2648" t="s">
        <v>48</v>
      </c>
      <c r="H2648" t="s">
        <v>12</v>
      </c>
    </row>
    <row r="2649" spans="1:8" x14ac:dyDescent="0.25">
      <c r="A2649" t="str">
        <f t="shared" si="49"/>
        <v>99</v>
      </c>
      <c r="B2649" t="str">
        <f>"04369"</f>
        <v>04369</v>
      </c>
      <c r="C2649" t="s">
        <v>606</v>
      </c>
      <c r="D2649">
        <v>125632</v>
      </c>
      <c r="E2649">
        <v>155.57</v>
      </c>
      <c r="F2649" s="1">
        <v>45490</v>
      </c>
      <c r="G2649" t="s">
        <v>48</v>
      </c>
      <c r="H2649" t="s">
        <v>12</v>
      </c>
    </row>
    <row r="2650" spans="1:8" x14ac:dyDescent="0.25">
      <c r="A2650" t="str">
        <f t="shared" si="49"/>
        <v>99</v>
      </c>
      <c r="B2650" t="str">
        <f>"03746"</f>
        <v>03746</v>
      </c>
      <c r="C2650" t="s">
        <v>293</v>
      </c>
      <c r="D2650">
        <v>125633</v>
      </c>
      <c r="E2650">
        <v>190</v>
      </c>
      <c r="F2650" s="1">
        <v>45490</v>
      </c>
      <c r="G2650" t="s">
        <v>48</v>
      </c>
      <c r="H2650" t="s">
        <v>12</v>
      </c>
    </row>
    <row r="2651" spans="1:8" x14ac:dyDescent="0.25">
      <c r="A2651" t="str">
        <f t="shared" si="49"/>
        <v>99</v>
      </c>
      <c r="B2651" t="str">
        <f>"05535"</f>
        <v>05535</v>
      </c>
      <c r="C2651" t="s">
        <v>607</v>
      </c>
      <c r="D2651">
        <v>125634</v>
      </c>
      <c r="E2651">
        <v>400</v>
      </c>
      <c r="F2651" s="1">
        <v>45490</v>
      </c>
      <c r="G2651" t="s">
        <v>48</v>
      </c>
      <c r="H2651" t="s">
        <v>12</v>
      </c>
    </row>
    <row r="2652" spans="1:8" x14ac:dyDescent="0.25">
      <c r="A2652" t="str">
        <f t="shared" si="49"/>
        <v>99</v>
      </c>
      <c r="B2652" t="str">
        <f>"00460"</f>
        <v>00460</v>
      </c>
      <c r="C2652" t="s">
        <v>211</v>
      </c>
      <c r="D2652">
        <v>125635</v>
      </c>
      <c r="E2652">
        <v>177.99</v>
      </c>
      <c r="F2652" s="1">
        <v>45490</v>
      </c>
      <c r="G2652" t="s">
        <v>48</v>
      </c>
      <c r="H2652" t="s">
        <v>12</v>
      </c>
    </row>
    <row r="2653" spans="1:8" x14ac:dyDescent="0.25">
      <c r="A2653" t="str">
        <f t="shared" si="49"/>
        <v>99</v>
      </c>
      <c r="B2653" t="str">
        <f>"05489"</f>
        <v>05489</v>
      </c>
      <c r="C2653" t="s">
        <v>423</v>
      </c>
      <c r="D2653">
        <v>125636</v>
      </c>
      <c r="E2653">
        <v>790</v>
      </c>
      <c r="F2653" s="1">
        <v>45490</v>
      </c>
      <c r="G2653" t="s">
        <v>48</v>
      </c>
      <c r="H2653" t="s">
        <v>12</v>
      </c>
    </row>
    <row r="2654" spans="1:8" x14ac:dyDescent="0.25">
      <c r="A2654" t="str">
        <f t="shared" si="49"/>
        <v>99</v>
      </c>
      <c r="B2654" t="str">
        <f>"01415"</f>
        <v>01415</v>
      </c>
      <c r="C2654" t="s">
        <v>81</v>
      </c>
      <c r="D2654">
        <v>125637</v>
      </c>
      <c r="E2654">
        <v>580.63</v>
      </c>
      <c r="F2654" s="1">
        <v>45490</v>
      </c>
      <c r="G2654" t="s">
        <v>48</v>
      </c>
      <c r="H2654" t="s">
        <v>12</v>
      </c>
    </row>
    <row r="2655" spans="1:8" x14ac:dyDescent="0.25">
      <c r="A2655" t="str">
        <f t="shared" si="49"/>
        <v>99</v>
      </c>
      <c r="B2655" t="str">
        <f>"00565"</f>
        <v>00565</v>
      </c>
      <c r="C2655" t="s">
        <v>82</v>
      </c>
      <c r="D2655">
        <v>125638</v>
      </c>
      <c r="E2655">
        <v>1759.39</v>
      </c>
      <c r="F2655" s="1">
        <v>45490</v>
      </c>
      <c r="G2655" t="s">
        <v>48</v>
      </c>
      <c r="H2655" t="s">
        <v>12</v>
      </c>
    </row>
    <row r="2656" spans="1:8" x14ac:dyDescent="0.25">
      <c r="A2656" t="str">
        <f t="shared" si="49"/>
        <v>99</v>
      </c>
      <c r="B2656" t="str">
        <f>"05241"</f>
        <v>05241</v>
      </c>
      <c r="C2656" t="s">
        <v>84</v>
      </c>
      <c r="D2656">
        <v>125644</v>
      </c>
      <c r="E2656">
        <v>43</v>
      </c>
      <c r="F2656" s="1">
        <v>45490</v>
      </c>
      <c r="G2656" t="s">
        <v>48</v>
      </c>
      <c r="H2656" t="s">
        <v>12</v>
      </c>
    </row>
    <row r="2657" spans="1:8" x14ac:dyDescent="0.25">
      <c r="A2657" t="str">
        <f t="shared" si="49"/>
        <v>99</v>
      </c>
      <c r="B2657" t="str">
        <f>"05282"</f>
        <v>05282</v>
      </c>
      <c r="C2657" t="s">
        <v>174</v>
      </c>
      <c r="D2657">
        <v>125645</v>
      </c>
      <c r="E2657">
        <v>98.21</v>
      </c>
      <c r="F2657" s="1">
        <v>45490</v>
      </c>
      <c r="G2657" t="s">
        <v>48</v>
      </c>
      <c r="H2657" t="s">
        <v>12</v>
      </c>
    </row>
    <row r="2658" spans="1:8" x14ac:dyDescent="0.25">
      <c r="A2658" t="str">
        <f t="shared" si="49"/>
        <v>99</v>
      </c>
      <c r="B2658" t="str">
        <f>"04331"</f>
        <v>04331</v>
      </c>
      <c r="C2658" t="s">
        <v>86</v>
      </c>
      <c r="D2658">
        <v>125646</v>
      </c>
      <c r="E2658">
        <v>48600</v>
      </c>
      <c r="F2658" s="1">
        <v>45490</v>
      </c>
      <c r="G2658" t="s">
        <v>48</v>
      </c>
      <c r="H2658" t="s">
        <v>12</v>
      </c>
    </row>
    <row r="2659" spans="1:8" x14ac:dyDescent="0.25">
      <c r="A2659" t="str">
        <f t="shared" si="49"/>
        <v>99</v>
      </c>
      <c r="B2659" t="str">
        <f>"04331"</f>
        <v>04331</v>
      </c>
      <c r="C2659" t="s">
        <v>86</v>
      </c>
      <c r="D2659">
        <v>125647</v>
      </c>
      <c r="E2659">
        <v>13275</v>
      </c>
      <c r="F2659" s="1">
        <v>45490</v>
      </c>
      <c r="G2659" t="s">
        <v>48</v>
      </c>
      <c r="H2659" t="s">
        <v>12</v>
      </c>
    </row>
    <row r="2660" spans="1:8" x14ac:dyDescent="0.25">
      <c r="A2660" t="str">
        <f t="shared" si="49"/>
        <v>99</v>
      </c>
      <c r="B2660" t="str">
        <f>"05324"</f>
        <v>05324</v>
      </c>
      <c r="C2660" t="s">
        <v>462</v>
      </c>
      <c r="D2660">
        <v>125648</v>
      </c>
      <c r="E2660">
        <v>700</v>
      </c>
      <c r="F2660" s="1">
        <v>45490</v>
      </c>
      <c r="G2660" t="s">
        <v>48</v>
      </c>
      <c r="H2660" t="s">
        <v>12</v>
      </c>
    </row>
    <row r="2661" spans="1:8" x14ac:dyDescent="0.25">
      <c r="A2661" t="str">
        <f t="shared" si="49"/>
        <v>99</v>
      </c>
      <c r="B2661" t="str">
        <f>"05481"</f>
        <v>05481</v>
      </c>
      <c r="C2661" t="s">
        <v>471</v>
      </c>
      <c r="D2661">
        <v>125649</v>
      </c>
      <c r="E2661">
        <v>412974.5</v>
      </c>
      <c r="F2661" s="1">
        <v>45490</v>
      </c>
      <c r="G2661" t="s">
        <v>48</v>
      </c>
      <c r="H2661" t="s">
        <v>12</v>
      </c>
    </row>
    <row r="2662" spans="1:8" x14ac:dyDescent="0.25">
      <c r="A2662" t="str">
        <f t="shared" si="49"/>
        <v>99</v>
      </c>
      <c r="B2662" t="str">
        <f>"03461"</f>
        <v>03461</v>
      </c>
      <c r="C2662" t="s">
        <v>297</v>
      </c>
      <c r="D2662">
        <v>125650</v>
      </c>
      <c r="E2662">
        <v>414</v>
      </c>
      <c r="F2662" s="1">
        <v>45490</v>
      </c>
      <c r="G2662" t="s">
        <v>48</v>
      </c>
      <c r="H2662" t="s">
        <v>12</v>
      </c>
    </row>
    <row r="2663" spans="1:8" x14ac:dyDescent="0.25">
      <c r="A2663" t="str">
        <f t="shared" si="49"/>
        <v>99</v>
      </c>
      <c r="B2663" t="str">
        <f>"03734"</f>
        <v>03734</v>
      </c>
      <c r="C2663" t="s">
        <v>177</v>
      </c>
      <c r="D2663">
        <v>125651</v>
      </c>
      <c r="E2663">
        <v>36.47</v>
      </c>
      <c r="F2663" s="1">
        <v>45490</v>
      </c>
      <c r="G2663" t="s">
        <v>48</v>
      </c>
      <c r="H2663" t="s">
        <v>12</v>
      </c>
    </row>
    <row r="2664" spans="1:8" x14ac:dyDescent="0.25">
      <c r="A2664" t="str">
        <f t="shared" si="49"/>
        <v>99</v>
      </c>
      <c r="B2664" t="str">
        <f>"03032"</f>
        <v>03032</v>
      </c>
      <c r="C2664" t="s">
        <v>373</v>
      </c>
      <c r="D2664">
        <v>125652</v>
      </c>
      <c r="E2664">
        <v>409.76</v>
      </c>
      <c r="F2664" s="1">
        <v>45490</v>
      </c>
      <c r="G2664" t="s">
        <v>48</v>
      </c>
      <c r="H2664" t="s">
        <v>12</v>
      </c>
    </row>
    <row r="2665" spans="1:8" x14ac:dyDescent="0.25">
      <c r="A2665" t="str">
        <f t="shared" si="49"/>
        <v>99</v>
      </c>
      <c r="B2665" t="str">
        <f>"02536"</f>
        <v>02536</v>
      </c>
      <c r="C2665" t="s">
        <v>96</v>
      </c>
      <c r="D2665">
        <v>125653</v>
      </c>
      <c r="E2665">
        <v>594.24</v>
      </c>
      <c r="F2665" s="1">
        <v>45490</v>
      </c>
      <c r="G2665" t="s">
        <v>48</v>
      </c>
      <c r="H2665" t="s">
        <v>12</v>
      </c>
    </row>
    <row r="2666" spans="1:8" x14ac:dyDescent="0.25">
      <c r="A2666" t="str">
        <f t="shared" si="49"/>
        <v>99</v>
      </c>
      <c r="B2666" t="str">
        <f>"05271"</f>
        <v>05271</v>
      </c>
      <c r="C2666" t="s">
        <v>556</v>
      </c>
      <c r="D2666">
        <v>125654</v>
      </c>
      <c r="E2666">
        <v>900</v>
      </c>
      <c r="F2666" s="1">
        <v>45490</v>
      </c>
      <c r="G2666" t="s">
        <v>48</v>
      </c>
      <c r="H2666" t="s">
        <v>12</v>
      </c>
    </row>
    <row r="2667" spans="1:8" x14ac:dyDescent="0.25">
      <c r="A2667" t="str">
        <f t="shared" si="49"/>
        <v>99</v>
      </c>
      <c r="B2667" t="str">
        <f>"05298"</f>
        <v>05298</v>
      </c>
      <c r="C2667" t="s">
        <v>218</v>
      </c>
      <c r="D2667">
        <v>125655</v>
      </c>
      <c r="E2667">
        <v>5292.36</v>
      </c>
      <c r="F2667" s="1">
        <v>45490</v>
      </c>
      <c r="G2667" t="s">
        <v>48</v>
      </c>
      <c r="H2667" t="s">
        <v>12</v>
      </c>
    </row>
    <row r="2668" spans="1:8" x14ac:dyDescent="0.25">
      <c r="A2668" t="str">
        <f t="shared" si="49"/>
        <v>99</v>
      </c>
      <c r="B2668" t="str">
        <f>"02571"</f>
        <v>02571</v>
      </c>
      <c r="C2668" t="s">
        <v>8</v>
      </c>
      <c r="D2668">
        <v>125656</v>
      </c>
      <c r="E2668">
        <v>196</v>
      </c>
      <c r="F2668" s="1">
        <v>45490</v>
      </c>
      <c r="G2668" t="s">
        <v>48</v>
      </c>
      <c r="H2668" t="s">
        <v>12</v>
      </c>
    </row>
    <row r="2669" spans="1:8" x14ac:dyDescent="0.25">
      <c r="A2669" t="str">
        <f t="shared" si="49"/>
        <v>99</v>
      </c>
      <c r="B2669" t="str">
        <f>"01728"</f>
        <v>01728</v>
      </c>
      <c r="C2669" t="s">
        <v>101</v>
      </c>
      <c r="D2669">
        <v>125657</v>
      </c>
      <c r="E2669">
        <v>450</v>
      </c>
      <c r="F2669" s="1">
        <v>45490</v>
      </c>
      <c r="G2669" t="s">
        <v>48</v>
      </c>
      <c r="H2669" t="s">
        <v>12</v>
      </c>
    </row>
    <row r="2670" spans="1:8" x14ac:dyDescent="0.25">
      <c r="A2670" t="str">
        <f t="shared" si="49"/>
        <v>99</v>
      </c>
      <c r="B2670" t="str">
        <f>"05382"</f>
        <v>05382</v>
      </c>
      <c r="C2670" t="s">
        <v>103</v>
      </c>
      <c r="D2670">
        <v>125658</v>
      </c>
      <c r="E2670">
        <v>685.72</v>
      </c>
      <c r="F2670" s="1">
        <v>45490</v>
      </c>
      <c r="G2670" t="s">
        <v>48</v>
      </c>
      <c r="H2670" t="s">
        <v>12</v>
      </c>
    </row>
    <row r="2671" spans="1:8" x14ac:dyDescent="0.25">
      <c r="A2671" t="str">
        <f t="shared" si="49"/>
        <v>99</v>
      </c>
      <c r="B2671" t="str">
        <f>"04316"</f>
        <v>04316</v>
      </c>
      <c r="C2671" t="s">
        <v>105</v>
      </c>
      <c r="D2671">
        <v>125659</v>
      </c>
      <c r="E2671">
        <v>382.06</v>
      </c>
      <c r="F2671" s="1">
        <v>45490</v>
      </c>
      <c r="G2671" t="s">
        <v>48</v>
      </c>
      <c r="H2671" t="s">
        <v>12</v>
      </c>
    </row>
    <row r="2672" spans="1:8" x14ac:dyDescent="0.25">
      <c r="A2672" t="str">
        <f t="shared" si="49"/>
        <v>99</v>
      </c>
      <c r="B2672" t="str">
        <f>"02055"</f>
        <v>02055</v>
      </c>
      <c r="C2672" t="s">
        <v>608</v>
      </c>
      <c r="D2672">
        <v>125660</v>
      </c>
      <c r="E2672">
        <v>1247.1400000000001</v>
      </c>
      <c r="F2672" s="1">
        <v>45490</v>
      </c>
      <c r="G2672" t="s">
        <v>48</v>
      </c>
      <c r="H2672" t="s">
        <v>12</v>
      </c>
    </row>
    <row r="2673" spans="1:8" x14ac:dyDescent="0.25">
      <c r="A2673" t="str">
        <f t="shared" si="49"/>
        <v>99</v>
      </c>
      <c r="B2673" t="str">
        <f>"01288"</f>
        <v>01288</v>
      </c>
      <c r="C2673" t="s">
        <v>300</v>
      </c>
      <c r="D2673">
        <v>125661</v>
      </c>
      <c r="E2673">
        <v>168.89</v>
      </c>
      <c r="F2673" s="1">
        <v>45490</v>
      </c>
      <c r="G2673" t="s">
        <v>48</v>
      </c>
      <c r="H2673" t="s">
        <v>12</v>
      </c>
    </row>
    <row r="2674" spans="1:8" x14ac:dyDescent="0.25">
      <c r="A2674" t="str">
        <f t="shared" si="49"/>
        <v>99</v>
      </c>
      <c r="B2674" t="str">
        <f>"05325"</f>
        <v>05325</v>
      </c>
      <c r="C2674" t="s">
        <v>172</v>
      </c>
      <c r="D2674">
        <v>125662</v>
      </c>
      <c r="E2674">
        <v>129.94999999999999</v>
      </c>
      <c r="F2674" s="1">
        <v>45490</v>
      </c>
      <c r="G2674" t="s">
        <v>48</v>
      </c>
      <c r="H2674" t="s">
        <v>12</v>
      </c>
    </row>
    <row r="2675" spans="1:8" x14ac:dyDescent="0.25">
      <c r="A2675" t="str">
        <f t="shared" si="49"/>
        <v>99</v>
      </c>
      <c r="B2675" t="str">
        <f>"01629"</f>
        <v>01629</v>
      </c>
      <c r="C2675" t="s">
        <v>189</v>
      </c>
      <c r="D2675">
        <v>125663</v>
      </c>
      <c r="E2675">
        <v>47.37</v>
      </c>
      <c r="F2675" s="1">
        <v>45490</v>
      </c>
      <c r="G2675" t="s">
        <v>48</v>
      </c>
      <c r="H2675" t="s">
        <v>12</v>
      </c>
    </row>
    <row r="2676" spans="1:8" x14ac:dyDescent="0.25">
      <c r="A2676" t="str">
        <f t="shared" si="49"/>
        <v>99</v>
      </c>
      <c r="B2676" t="str">
        <f>"1"</f>
        <v>1</v>
      </c>
      <c r="C2676" t="s">
        <v>609</v>
      </c>
      <c r="D2676">
        <v>125664</v>
      </c>
      <c r="E2676">
        <v>327</v>
      </c>
      <c r="F2676" s="1">
        <v>45490</v>
      </c>
      <c r="G2676" t="s">
        <v>48</v>
      </c>
      <c r="H2676" t="s">
        <v>12</v>
      </c>
    </row>
    <row r="2677" spans="1:8" x14ac:dyDescent="0.25">
      <c r="A2677" t="str">
        <f t="shared" si="49"/>
        <v>99</v>
      </c>
      <c r="B2677" t="str">
        <f>"03883"</f>
        <v>03883</v>
      </c>
      <c r="C2677" t="s">
        <v>191</v>
      </c>
      <c r="D2677">
        <v>125665</v>
      </c>
      <c r="E2677">
        <v>781.19</v>
      </c>
      <c r="F2677" s="1">
        <v>45490</v>
      </c>
      <c r="G2677" t="s">
        <v>48</v>
      </c>
      <c r="H2677" t="s">
        <v>12</v>
      </c>
    </row>
    <row r="2678" spans="1:8" x14ac:dyDescent="0.25">
      <c r="A2678" t="str">
        <f t="shared" si="49"/>
        <v>99</v>
      </c>
      <c r="B2678" t="str">
        <f>"05462"</f>
        <v>05462</v>
      </c>
      <c r="C2678" t="s">
        <v>285</v>
      </c>
      <c r="D2678">
        <v>125666</v>
      </c>
      <c r="E2678">
        <v>600</v>
      </c>
      <c r="F2678" s="1">
        <v>45490</v>
      </c>
      <c r="G2678" t="s">
        <v>48</v>
      </c>
      <c r="H2678" t="s">
        <v>12</v>
      </c>
    </row>
    <row r="2679" spans="1:8" x14ac:dyDescent="0.25">
      <c r="A2679" t="str">
        <f t="shared" si="49"/>
        <v>99</v>
      </c>
      <c r="B2679" t="str">
        <f>"44071"</f>
        <v>44071</v>
      </c>
      <c r="C2679" t="s">
        <v>119</v>
      </c>
      <c r="D2679">
        <v>125667</v>
      </c>
      <c r="E2679">
        <v>37.99</v>
      </c>
      <c r="F2679" s="1">
        <v>45490</v>
      </c>
      <c r="G2679" t="s">
        <v>48</v>
      </c>
      <c r="H2679" t="s">
        <v>12</v>
      </c>
    </row>
    <row r="2680" spans="1:8" x14ac:dyDescent="0.25">
      <c r="A2680" t="str">
        <f t="shared" si="49"/>
        <v>99</v>
      </c>
      <c r="B2680" t="str">
        <f>"05522"</f>
        <v>05522</v>
      </c>
      <c r="C2680" t="s">
        <v>610</v>
      </c>
      <c r="D2680">
        <v>125668</v>
      </c>
      <c r="E2680">
        <v>94131.75</v>
      </c>
      <c r="F2680" s="1">
        <v>45490</v>
      </c>
      <c r="G2680" t="s">
        <v>48</v>
      </c>
      <c r="H2680" t="s">
        <v>12</v>
      </c>
    </row>
    <row r="2681" spans="1:8" x14ac:dyDescent="0.25">
      <c r="A2681" t="str">
        <f t="shared" si="49"/>
        <v>99</v>
      </c>
      <c r="B2681" t="str">
        <f>"00969"</f>
        <v>00969</v>
      </c>
      <c r="C2681" t="s">
        <v>46</v>
      </c>
      <c r="D2681">
        <v>125669</v>
      </c>
      <c r="E2681">
        <v>8276.6</v>
      </c>
      <c r="F2681" s="1">
        <v>45490</v>
      </c>
      <c r="G2681" t="s">
        <v>48</v>
      </c>
      <c r="H2681" t="s">
        <v>12</v>
      </c>
    </row>
    <row r="2682" spans="1:8" x14ac:dyDescent="0.25">
      <c r="A2682" t="str">
        <f t="shared" si="49"/>
        <v>99</v>
      </c>
      <c r="B2682" t="str">
        <f>"04089"</f>
        <v>04089</v>
      </c>
      <c r="C2682" t="s">
        <v>333</v>
      </c>
      <c r="D2682">
        <v>125670</v>
      </c>
      <c r="E2682">
        <v>5040</v>
      </c>
      <c r="F2682" s="1">
        <v>45490</v>
      </c>
      <c r="G2682" t="s">
        <v>48</v>
      </c>
      <c r="H2682" t="s">
        <v>12</v>
      </c>
    </row>
    <row r="2683" spans="1:8" x14ac:dyDescent="0.25">
      <c r="A2683" t="str">
        <f t="shared" si="49"/>
        <v>99</v>
      </c>
      <c r="B2683" t="str">
        <f>"04658"</f>
        <v>04658</v>
      </c>
      <c r="C2683" t="s">
        <v>199</v>
      </c>
      <c r="D2683">
        <v>125671</v>
      </c>
      <c r="E2683">
        <v>1369.99</v>
      </c>
      <c r="F2683" s="1">
        <v>45490</v>
      </c>
      <c r="G2683" t="s">
        <v>48</v>
      </c>
      <c r="H2683" t="s">
        <v>12</v>
      </c>
    </row>
    <row r="2684" spans="1:8" x14ac:dyDescent="0.25">
      <c r="A2684" t="str">
        <f t="shared" si="49"/>
        <v>99</v>
      </c>
      <c r="B2684" t="str">
        <f>"01241"</f>
        <v>01241</v>
      </c>
      <c r="C2684" t="s">
        <v>204</v>
      </c>
      <c r="D2684">
        <v>125672</v>
      </c>
      <c r="E2684">
        <v>3179.09</v>
      </c>
      <c r="F2684" s="1">
        <v>45490</v>
      </c>
      <c r="G2684" t="s">
        <v>48</v>
      </c>
      <c r="H2684" t="s">
        <v>12</v>
      </c>
    </row>
    <row r="2685" spans="1:8" x14ac:dyDescent="0.25">
      <c r="A2685" t="str">
        <f t="shared" si="49"/>
        <v>99</v>
      </c>
      <c r="B2685" t="str">
        <f>"04608"</f>
        <v>04608</v>
      </c>
      <c r="C2685" t="s">
        <v>69</v>
      </c>
      <c r="D2685">
        <v>125673</v>
      </c>
      <c r="E2685">
        <v>1260</v>
      </c>
      <c r="F2685" s="1">
        <v>45490</v>
      </c>
      <c r="G2685" t="s">
        <v>48</v>
      </c>
      <c r="H2685" t="s">
        <v>12</v>
      </c>
    </row>
    <row r="2686" spans="1:8" x14ac:dyDescent="0.25">
      <c r="A2686" t="str">
        <f t="shared" si="49"/>
        <v>99</v>
      </c>
      <c r="B2686" t="str">
        <f>"05437"</f>
        <v>05437</v>
      </c>
      <c r="C2686" t="s">
        <v>611</v>
      </c>
      <c r="D2686">
        <v>125674</v>
      </c>
      <c r="E2686">
        <v>4769.7299999999996</v>
      </c>
      <c r="F2686" s="1">
        <v>45490</v>
      </c>
      <c r="G2686" t="s">
        <v>48</v>
      </c>
      <c r="H2686" t="s">
        <v>12</v>
      </c>
    </row>
    <row r="2687" spans="1:8" x14ac:dyDescent="0.25">
      <c r="A2687" t="str">
        <f t="shared" si="49"/>
        <v>99</v>
      </c>
      <c r="B2687" t="str">
        <f>"04731"</f>
        <v>04731</v>
      </c>
      <c r="C2687" t="s">
        <v>326</v>
      </c>
      <c r="D2687">
        <v>125675</v>
      </c>
      <c r="E2687">
        <v>51335</v>
      </c>
      <c r="F2687" s="1">
        <v>45490</v>
      </c>
      <c r="G2687" t="s">
        <v>48</v>
      </c>
      <c r="H2687" t="s">
        <v>12</v>
      </c>
    </row>
    <row r="2688" spans="1:8" x14ac:dyDescent="0.25">
      <c r="A2688" t="str">
        <f t="shared" si="49"/>
        <v>99</v>
      </c>
      <c r="B2688" t="str">
        <f>"05536"</f>
        <v>05536</v>
      </c>
      <c r="C2688" t="s">
        <v>612</v>
      </c>
      <c r="D2688">
        <v>125676</v>
      </c>
      <c r="E2688">
        <v>1185</v>
      </c>
      <c r="F2688" s="1">
        <v>45490</v>
      </c>
      <c r="G2688" t="s">
        <v>48</v>
      </c>
      <c r="H2688" t="s">
        <v>12</v>
      </c>
    </row>
    <row r="2689" spans="1:8" x14ac:dyDescent="0.25">
      <c r="A2689" t="str">
        <f t="shared" si="49"/>
        <v>99</v>
      </c>
      <c r="B2689" t="str">
        <f>"04331"</f>
        <v>04331</v>
      </c>
      <c r="C2689" t="s">
        <v>86</v>
      </c>
      <c r="D2689">
        <v>125677</v>
      </c>
      <c r="E2689">
        <v>8000</v>
      </c>
      <c r="F2689" s="1">
        <v>45490</v>
      </c>
      <c r="G2689" t="s">
        <v>48</v>
      </c>
      <c r="H2689" t="s">
        <v>12</v>
      </c>
    </row>
    <row r="2690" spans="1:8" x14ac:dyDescent="0.25">
      <c r="A2690" t="str">
        <f t="shared" ref="A2690:A2753" si="50">"99"</f>
        <v>99</v>
      </c>
      <c r="B2690" t="str">
        <f>"04331"</f>
        <v>04331</v>
      </c>
      <c r="C2690" t="s">
        <v>86</v>
      </c>
      <c r="D2690">
        <v>125678</v>
      </c>
      <c r="E2690">
        <v>5500</v>
      </c>
      <c r="F2690" s="1">
        <v>45490</v>
      </c>
      <c r="G2690" t="s">
        <v>48</v>
      </c>
      <c r="H2690" t="s">
        <v>12</v>
      </c>
    </row>
    <row r="2691" spans="1:8" x14ac:dyDescent="0.25">
      <c r="A2691" t="str">
        <f t="shared" si="50"/>
        <v>99</v>
      </c>
      <c r="B2691" t="str">
        <f>"04838"</f>
        <v>04838</v>
      </c>
      <c r="C2691" t="s">
        <v>215</v>
      </c>
      <c r="D2691">
        <v>125679</v>
      </c>
      <c r="E2691">
        <v>2500</v>
      </c>
      <c r="F2691" s="1">
        <v>45490</v>
      </c>
      <c r="G2691" t="s">
        <v>48</v>
      </c>
      <c r="H2691" t="s">
        <v>12</v>
      </c>
    </row>
    <row r="2692" spans="1:8" x14ac:dyDescent="0.25">
      <c r="A2692" t="str">
        <f t="shared" si="50"/>
        <v>99</v>
      </c>
      <c r="B2692" t="str">
        <f>"03988"</f>
        <v>03988</v>
      </c>
      <c r="C2692" t="s">
        <v>137</v>
      </c>
      <c r="D2692">
        <v>125680</v>
      </c>
      <c r="E2692">
        <v>4035.75</v>
      </c>
      <c r="F2692" s="1">
        <v>45490</v>
      </c>
      <c r="G2692" t="s">
        <v>48</v>
      </c>
      <c r="H2692" t="s">
        <v>12</v>
      </c>
    </row>
    <row r="2693" spans="1:8" x14ac:dyDescent="0.25">
      <c r="A2693" t="str">
        <f t="shared" si="50"/>
        <v>99</v>
      </c>
      <c r="B2693" t="str">
        <f>"05103"</f>
        <v>05103</v>
      </c>
      <c r="C2693" t="s">
        <v>139</v>
      </c>
      <c r="D2693">
        <v>125681</v>
      </c>
      <c r="E2693">
        <v>2880</v>
      </c>
      <c r="F2693" s="1">
        <v>45490</v>
      </c>
      <c r="G2693" t="s">
        <v>48</v>
      </c>
      <c r="H2693" t="s">
        <v>12</v>
      </c>
    </row>
    <row r="2694" spans="1:8" x14ac:dyDescent="0.25">
      <c r="A2694" t="str">
        <f t="shared" si="50"/>
        <v>99</v>
      </c>
      <c r="B2694" t="str">
        <f>"04772"</f>
        <v>04772</v>
      </c>
      <c r="C2694" t="s">
        <v>342</v>
      </c>
      <c r="D2694">
        <v>125682</v>
      </c>
      <c r="E2694">
        <v>3285</v>
      </c>
      <c r="F2694" s="1">
        <v>45490</v>
      </c>
      <c r="G2694" t="s">
        <v>48</v>
      </c>
      <c r="H2694" t="s">
        <v>12</v>
      </c>
    </row>
    <row r="2695" spans="1:8" x14ac:dyDescent="0.25">
      <c r="A2695" t="str">
        <f t="shared" si="50"/>
        <v>99</v>
      </c>
      <c r="B2695" t="str">
        <f>"04099"</f>
        <v>04099</v>
      </c>
      <c r="C2695" t="s">
        <v>482</v>
      </c>
      <c r="D2695">
        <v>125683</v>
      </c>
      <c r="E2695">
        <v>9021.74</v>
      </c>
      <c r="F2695" s="1">
        <v>45490</v>
      </c>
      <c r="G2695" t="s">
        <v>48</v>
      </c>
      <c r="H2695" t="s">
        <v>12</v>
      </c>
    </row>
    <row r="2696" spans="1:8" x14ac:dyDescent="0.25">
      <c r="A2696" t="str">
        <f t="shared" si="50"/>
        <v>99</v>
      </c>
      <c r="B2696" t="str">
        <f>"04433"</f>
        <v>04433</v>
      </c>
      <c r="C2696" t="s">
        <v>144</v>
      </c>
      <c r="D2696">
        <v>125684</v>
      </c>
      <c r="E2696">
        <v>1534.44</v>
      </c>
      <c r="F2696" s="1">
        <v>45490</v>
      </c>
      <c r="G2696" t="s">
        <v>48</v>
      </c>
      <c r="H2696" t="s">
        <v>12</v>
      </c>
    </row>
    <row r="2697" spans="1:8" x14ac:dyDescent="0.25">
      <c r="A2697" t="str">
        <f t="shared" si="50"/>
        <v>99</v>
      </c>
      <c r="B2697" t="str">
        <f>"03687"</f>
        <v>03687</v>
      </c>
      <c r="C2697" t="s">
        <v>227</v>
      </c>
      <c r="D2697">
        <v>125685</v>
      </c>
      <c r="E2697">
        <v>8414.7000000000007</v>
      </c>
      <c r="F2697" s="1">
        <v>45490</v>
      </c>
      <c r="G2697" t="s">
        <v>48</v>
      </c>
      <c r="H2697" t="s">
        <v>12</v>
      </c>
    </row>
    <row r="2698" spans="1:8" x14ac:dyDescent="0.25">
      <c r="A2698" t="str">
        <f t="shared" si="50"/>
        <v>99</v>
      </c>
      <c r="B2698" t="str">
        <f>"04016"</f>
        <v>04016</v>
      </c>
      <c r="C2698" t="s">
        <v>197</v>
      </c>
      <c r="D2698">
        <v>125686</v>
      </c>
      <c r="E2698">
        <v>1735.04</v>
      </c>
      <c r="F2698" s="1">
        <v>45490</v>
      </c>
      <c r="G2698" t="s">
        <v>48</v>
      </c>
      <c r="H2698" t="s">
        <v>12</v>
      </c>
    </row>
    <row r="2699" spans="1:8" x14ac:dyDescent="0.25">
      <c r="A2699" t="str">
        <f t="shared" si="50"/>
        <v>99</v>
      </c>
      <c r="B2699" t="str">
        <f>"1"</f>
        <v>1</v>
      </c>
      <c r="C2699" t="s">
        <v>613</v>
      </c>
      <c r="D2699">
        <v>125687</v>
      </c>
      <c r="E2699">
        <v>21.65</v>
      </c>
      <c r="F2699" s="1">
        <v>45490</v>
      </c>
      <c r="G2699" t="s">
        <v>48</v>
      </c>
      <c r="H2699" t="s">
        <v>12</v>
      </c>
    </row>
    <row r="2700" spans="1:8" x14ac:dyDescent="0.25">
      <c r="A2700" t="str">
        <f t="shared" si="50"/>
        <v>99</v>
      </c>
      <c r="B2700" t="str">
        <f>"1"</f>
        <v>1</v>
      </c>
      <c r="C2700" t="s">
        <v>614</v>
      </c>
      <c r="D2700">
        <v>125688</v>
      </c>
      <c r="E2700">
        <v>18.09</v>
      </c>
      <c r="F2700" s="1">
        <v>45490</v>
      </c>
      <c r="G2700" t="s">
        <v>48</v>
      </c>
      <c r="H2700" t="s">
        <v>12</v>
      </c>
    </row>
    <row r="2701" spans="1:8" x14ac:dyDescent="0.25">
      <c r="A2701" t="str">
        <f t="shared" si="50"/>
        <v>99</v>
      </c>
      <c r="B2701" t="str">
        <f>"1"</f>
        <v>1</v>
      </c>
      <c r="C2701" t="s">
        <v>615</v>
      </c>
      <c r="D2701">
        <v>125689</v>
      </c>
      <c r="E2701">
        <v>11.44</v>
      </c>
      <c r="F2701" s="1">
        <v>45490</v>
      </c>
      <c r="G2701" t="s">
        <v>48</v>
      </c>
      <c r="H2701" t="s">
        <v>12</v>
      </c>
    </row>
    <row r="2702" spans="1:8" x14ac:dyDescent="0.25">
      <c r="A2702" t="str">
        <f t="shared" si="50"/>
        <v>99</v>
      </c>
      <c r="B2702" t="str">
        <f>"04314"</f>
        <v>04314</v>
      </c>
      <c r="C2702" t="s">
        <v>124</v>
      </c>
      <c r="D2702">
        <v>125763</v>
      </c>
      <c r="E2702">
        <v>11286</v>
      </c>
      <c r="F2702" s="1">
        <v>45505</v>
      </c>
      <c r="G2702" t="s">
        <v>48</v>
      </c>
      <c r="H2702" t="s">
        <v>12</v>
      </c>
    </row>
    <row r="2703" spans="1:8" x14ac:dyDescent="0.25">
      <c r="A2703" t="str">
        <f t="shared" si="50"/>
        <v>99</v>
      </c>
      <c r="B2703" t="str">
        <f>"04037"</f>
        <v>04037</v>
      </c>
      <c r="C2703" t="s">
        <v>150</v>
      </c>
      <c r="D2703">
        <v>125764</v>
      </c>
      <c r="E2703">
        <v>376.9</v>
      </c>
      <c r="F2703" s="1">
        <v>45505</v>
      </c>
      <c r="G2703" t="s">
        <v>48</v>
      </c>
      <c r="H2703" t="s">
        <v>12</v>
      </c>
    </row>
    <row r="2704" spans="1:8" x14ac:dyDescent="0.25">
      <c r="A2704" t="str">
        <f t="shared" si="50"/>
        <v>99</v>
      </c>
      <c r="B2704" t="str">
        <f>"03730"</f>
        <v>03730</v>
      </c>
      <c r="C2704" t="s">
        <v>47</v>
      </c>
      <c r="D2704">
        <v>125765</v>
      </c>
      <c r="E2704">
        <v>436</v>
      </c>
      <c r="F2704" s="1">
        <v>45505</v>
      </c>
      <c r="G2704" t="s">
        <v>48</v>
      </c>
      <c r="H2704" t="s">
        <v>12</v>
      </c>
    </row>
    <row r="2705" spans="1:8" x14ac:dyDescent="0.25">
      <c r="A2705" t="str">
        <f t="shared" si="50"/>
        <v>99</v>
      </c>
      <c r="B2705" t="str">
        <f>"05051"</f>
        <v>05051</v>
      </c>
      <c r="C2705" t="s">
        <v>289</v>
      </c>
      <c r="D2705">
        <v>125766</v>
      </c>
      <c r="E2705">
        <v>630</v>
      </c>
      <c r="F2705" s="1">
        <v>45505</v>
      </c>
      <c r="G2705" t="s">
        <v>48</v>
      </c>
      <c r="H2705" t="s">
        <v>12</v>
      </c>
    </row>
    <row r="2706" spans="1:8" x14ac:dyDescent="0.25">
      <c r="A2706" t="str">
        <f t="shared" si="50"/>
        <v>99</v>
      </c>
      <c r="B2706" t="str">
        <f>"05398"</f>
        <v>05398</v>
      </c>
      <c r="C2706" t="s">
        <v>50</v>
      </c>
      <c r="D2706">
        <v>125767</v>
      </c>
      <c r="E2706">
        <v>891.39</v>
      </c>
      <c r="F2706" s="1">
        <v>45505</v>
      </c>
      <c r="G2706" t="s">
        <v>48</v>
      </c>
      <c r="H2706" t="s">
        <v>12</v>
      </c>
    </row>
    <row r="2707" spans="1:8" x14ac:dyDescent="0.25">
      <c r="A2707" t="str">
        <f t="shared" si="50"/>
        <v>99</v>
      </c>
      <c r="B2707" t="str">
        <f>"04826"</f>
        <v>04826</v>
      </c>
      <c r="C2707" t="s">
        <v>616</v>
      </c>
      <c r="D2707">
        <v>125768</v>
      </c>
      <c r="E2707">
        <v>230</v>
      </c>
      <c r="F2707" s="1">
        <v>45505</v>
      </c>
      <c r="G2707" t="s">
        <v>48</v>
      </c>
      <c r="H2707" t="s">
        <v>12</v>
      </c>
    </row>
    <row r="2708" spans="1:8" x14ac:dyDescent="0.25">
      <c r="A2708" t="str">
        <f t="shared" si="50"/>
        <v>99</v>
      </c>
      <c r="B2708" t="str">
        <f>"02004"</f>
        <v>02004</v>
      </c>
      <c r="C2708" t="s">
        <v>51</v>
      </c>
      <c r="D2708">
        <v>125769</v>
      </c>
      <c r="E2708">
        <v>45.76</v>
      </c>
      <c r="F2708" s="1">
        <v>45505</v>
      </c>
      <c r="G2708" t="s">
        <v>48</v>
      </c>
      <c r="H2708" t="s">
        <v>12</v>
      </c>
    </row>
    <row r="2709" spans="1:8" x14ac:dyDescent="0.25">
      <c r="A2709" t="str">
        <f t="shared" si="50"/>
        <v>99</v>
      </c>
      <c r="B2709" t="str">
        <f>"02299"</f>
        <v>02299</v>
      </c>
      <c r="C2709" t="s">
        <v>126</v>
      </c>
      <c r="D2709">
        <v>125770</v>
      </c>
      <c r="E2709">
        <v>2968.79</v>
      </c>
      <c r="F2709" s="1">
        <v>45505</v>
      </c>
      <c r="G2709" t="s">
        <v>48</v>
      </c>
      <c r="H2709" t="s">
        <v>12</v>
      </c>
    </row>
    <row r="2710" spans="1:8" x14ac:dyDescent="0.25">
      <c r="A2710" t="str">
        <f t="shared" si="50"/>
        <v>99</v>
      </c>
      <c r="B2710" t="str">
        <f>"05202"</f>
        <v>05202</v>
      </c>
      <c r="C2710" t="s">
        <v>617</v>
      </c>
      <c r="D2710">
        <v>125771</v>
      </c>
      <c r="E2710">
        <v>47.94</v>
      </c>
      <c r="F2710" s="1">
        <v>45505</v>
      </c>
      <c r="G2710" t="s">
        <v>48</v>
      </c>
      <c r="H2710" t="s">
        <v>12</v>
      </c>
    </row>
    <row r="2711" spans="1:8" x14ac:dyDescent="0.25">
      <c r="A2711" t="str">
        <f t="shared" si="50"/>
        <v>99</v>
      </c>
      <c r="B2711" t="str">
        <f>"04388"</f>
        <v>04388</v>
      </c>
      <c r="C2711" t="s">
        <v>58</v>
      </c>
      <c r="D2711">
        <v>125772</v>
      </c>
      <c r="E2711">
        <v>315.45</v>
      </c>
      <c r="F2711" s="1">
        <v>45505</v>
      </c>
      <c r="G2711" t="s">
        <v>48</v>
      </c>
      <c r="H2711" t="s">
        <v>12</v>
      </c>
    </row>
    <row r="2712" spans="1:8" x14ac:dyDescent="0.25">
      <c r="A2712" t="str">
        <f t="shared" si="50"/>
        <v>99</v>
      </c>
      <c r="B2712" t="str">
        <f>"03671"</f>
        <v>03671</v>
      </c>
      <c r="C2712" t="s">
        <v>242</v>
      </c>
      <c r="D2712">
        <v>125773</v>
      </c>
      <c r="E2712">
        <v>350</v>
      </c>
      <c r="F2712" s="1">
        <v>45505</v>
      </c>
      <c r="G2712" t="s">
        <v>48</v>
      </c>
      <c r="H2712" t="s">
        <v>12</v>
      </c>
    </row>
    <row r="2713" spans="1:8" x14ac:dyDescent="0.25">
      <c r="A2713" t="str">
        <f t="shared" si="50"/>
        <v>99</v>
      </c>
      <c r="B2713" t="str">
        <f>"01596"</f>
        <v>01596</v>
      </c>
      <c r="C2713" t="s">
        <v>59</v>
      </c>
      <c r="D2713">
        <v>125774</v>
      </c>
      <c r="E2713">
        <v>384</v>
      </c>
      <c r="F2713" s="1">
        <v>45505</v>
      </c>
      <c r="G2713" t="s">
        <v>48</v>
      </c>
      <c r="H2713" t="s">
        <v>12</v>
      </c>
    </row>
    <row r="2714" spans="1:8" x14ac:dyDescent="0.25">
      <c r="A2714" t="str">
        <f t="shared" si="50"/>
        <v>99</v>
      </c>
      <c r="B2714" t="str">
        <f>"05129"</f>
        <v>05129</v>
      </c>
      <c r="C2714" t="s">
        <v>60</v>
      </c>
      <c r="D2714">
        <v>125775</v>
      </c>
      <c r="E2714">
        <v>284.60000000000002</v>
      </c>
      <c r="F2714" s="1">
        <v>45505</v>
      </c>
      <c r="G2714" t="s">
        <v>48</v>
      </c>
      <c r="H2714" t="s">
        <v>12</v>
      </c>
    </row>
    <row r="2715" spans="1:8" x14ac:dyDescent="0.25">
      <c r="A2715" t="str">
        <f t="shared" si="50"/>
        <v>99</v>
      </c>
      <c r="B2715" t="str">
        <f>"00320"</f>
        <v>00320</v>
      </c>
      <c r="C2715" t="s">
        <v>68</v>
      </c>
      <c r="D2715">
        <v>125776</v>
      </c>
      <c r="E2715">
        <v>12.5</v>
      </c>
      <c r="F2715" s="1">
        <v>45505</v>
      </c>
      <c r="G2715" t="s">
        <v>48</v>
      </c>
      <c r="H2715" t="s">
        <v>12</v>
      </c>
    </row>
    <row r="2716" spans="1:8" x14ac:dyDescent="0.25">
      <c r="A2716" t="str">
        <f t="shared" si="50"/>
        <v>99</v>
      </c>
      <c r="B2716" t="str">
        <f>"01549"</f>
        <v>01549</v>
      </c>
      <c r="C2716" t="s">
        <v>537</v>
      </c>
      <c r="D2716">
        <v>125777</v>
      </c>
      <c r="E2716">
        <v>616.95000000000005</v>
      </c>
      <c r="F2716" s="1">
        <v>45505</v>
      </c>
      <c r="G2716" t="s">
        <v>48</v>
      </c>
      <c r="H2716" t="s">
        <v>12</v>
      </c>
    </row>
    <row r="2717" spans="1:8" x14ac:dyDescent="0.25">
      <c r="A2717" t="str">
        <f t="shared" si="50"/>
        <v>99</v>
      </c>
      <c r="B2717" t="str">
        <f>"05478"</f>
        <v>05478</v>
      </c>
      <c r="C2717" t="s">
        <v>554</v>
      </c>
      <c r="D2717">
        <v>125778</v>
      </c>
      <c r="E2717">
        <v>1884.92</v>
      </c>
      <c r="F2717" s="1">
        <v>45505</v>
      </c>
      <c r="G2717" t="s">
        <v>48</v>
      </c>
      <c r="H2717" t="s">
        <v>12</v>
      </c>
    </row>
    <row r="2718" spans="1:8" x14ac:dyDescent="0.25">
      <c r="A2718" t="str">
        <f t="shared" si="50"/>
        <v>99</v>
      </c>
      <c r="B2718" t="str">
        <f>"05540"</f>
        <v>05540</v>
      </c>
      <c r="C2718" t="s">
        <v>618</v>
      </c>
      <c r="D2718">
        <v>125779</v>
      </c>
      <c r="E2718">
        <v>848</v>
      </c>
      <c r="F2718" s="1">
        <v>45505</v>
      </c>
      <c r="G2718" t="s">
        <v>48</v>
      </c>
      <c r="H2718" t="s">
        <v>12</v>
      </c>
    </row>
    <row r="2719" spans="1:8" x14ac:dyDescent="0.25">
      <c r="A2719" t="str">
        <f t="shared" si="50"/>
        <v>99</v>
      </c>
      <c r="B2719" t="str">
        <f>"03010"</f>
        <v>03010</v>
      </c>
      <c r="C2719" t="s">
        <v>71</v>
      </c>
      <c r="D2719">
        <v>125780</v>
      </c>
      <c r="E2719">
        <v>329.76</v>
      </c>
      <c r="F2719" s="1">
        <v>45505</v>
      </c>
      <c r="G2719" t="s">
        <v>48</v>
      </c>
      <c r="H2719" t="s">
        <v>12</v>
      </c>
    </row>
    <row r="2720" spans="1:8" x14ac:dyDescent="0.25">
      <c r="A2720" t="str">
        <f t="shared" si="50"/>
        <v>99</v>
      </c>
      <c r="B2720" t="str">
        <f>"02361"</f>
        <v>02361</v>
      </c>
      <c r="C2720" t="s">
        <v>418</v>
      </c>
      <c r="D2720">
        <v>125781</v>
      </c>
      <c r="E2720">
        <v>223.61</v>
      </c>
      <c r="F2720" s="1">
        <v>45505</v>
      </c>
      <c r="G2720" t="s">
        <v>48</v>
      </c>
      <c r="H2720" t="s">
        <v>12</v>
      </c>
    </row>
    <row r="2721" spans="1:8" x14ac:dyDescent="0.25">
      <c r="A2721" t="str">
        <f t="shared" si="50"/>
        <v>99</v>
      </c>
      <c r="B2721" t="str">
        <f>"00391"</f>
        <v>00391</v>
      </c>
      <c r="C2721" t="s">
        <v>72</v>
      </c>
      <c r="D2721">
        <v>125782</v>
      </c>
      <c r="E2721">
        <v>107.48</v>
      </c>
      <c r="F2721" s="1">
        <v>45505</v>
      </c>
      <c r="G2721" t="s">
        <v>48</v>
      </c>
      <c r="H2721" t="s">
        <v>12</v>
      </c>
    </row>
    <row r="2722" spans="1:8" x14ac:dyDescent="0.25">
      <c r="A2722" t="str">
        <f t="shared" si="50"/>
        <v>99</v>
      </c>
      <c r="B2722" t="str">
        <f>"02405"</f>
        <v>02405</v>
      </c>
      <c r="C2722" t="s">
        <v>131</v>
      </c>
      <c r="D2722">
        <v>125783</v>
      </c>
      <c r="E2722">
        <v>1454.74</v>
      </c>
      <c r="F2722" s="1">
        <v>45505</v>
      </c>
      <c r="G2722" t="s">
        <v>48</v>
      </c>
      <c r="H2722" t="s">
        <v>12</v>
      </c>
    </row>
    <row r="2723" spans="1:8" x14ac:dyDescent="0.25">
      <c r="A2723" t="str">
        <f t="shared" si="50"/>
        <v>99</v>
      </c>
      <c r="B2723" t="str">
        <f>"04994"</f>
        <v>04994</v>
      </c>
      <c r="C2723" t="s">
        <v>73</v>
      </c>
      <c r="D2723">
        <v>125784</v>
      </c>
      <c r="E2723">
        <v>181.6</v>
      </c>
      <c r="F2723" s="1">
        <v>45505</v>
      </c>
      <c r="G2723" t="s">
        <v>48</v>
      </c>
      <c r="H2723" t="s">
        <v>12</v>
      </c>
    </row>
    <row r="2724" spans="1:8" x14ac:dyDescent="0.25">
      <c r="A2724" t="str">
        <f t="shared" si="50"/>
        <v>99</v>
      </c>
      <c r="B2724" t="str">
        <f>"04802"</f>
        <v>04802</v>
      </c>
      <c r="C2724" t="s">
        <v>14</v>
      </c>
      <c r="D2724">
        <v>125785</v>
      </c>
      <c r="E2724">
        <v>119.6</v>
      </c>
      <c r="F2724" s="1">
        <v>45505</v>
      </c>
      <c r="G2724" t="s">
        <v>48</v>
      </c>
      <c r="H2724" t="s">
        <v>12</v>
      </c>
    </row>
    <row r="2725" spans="1:8" x14ac:dyDescent="0.25">
      <c r="A2725" t="str">
        <f t="shared" si="50"/>
        <v>99</v>
      </c>
      <c r="B2725" t="str">
        <f>"03706"</f>
        <v>03706</v>
      </c>
      <c r="C2725" t="s">
        <v>366</v>
      </c>
      <c r="D2725">
        <v>125786</v>
      </c>
      <c r="E2725">
        <v>148.36000000000001</v>
      </c>
      <c r="F2725" s="1">
        <v>45505</v>
      </c>
      <c r="G2725" t="s">
        <v>48</v>
      </c>
      <c r="H2725" t="s">
        <v>12</v>
      </c>
    </row>
    <row r="2726" spans="1:8" x14ac:dyDescent="0.25">
      <c r="A2726" t="str">
        <f t="shared" si="50"/>
        <v>99</v>
      </c>
      <c r="B2726" t="str">
        <f>"02969"</f>
        <v>02969</v>
      </c>
      <c r="C2726" t="s">
        <v>170</v>
      </c>
      <c r="D2726">
        <v>125787</v>
      </c>
      <c r="E2726">
        <v>345</v>
      </c>
      <c r="F2726" s="1">
        <v>45505</v>
      </c>
      <c r="G2726" t="s">
        <v>48</v>
      </c>
      <c r="H2726" t="s">
        <v>12</v>
      </c>
    </row>
    <row r="2727" spans="1:8" x14ac:dyDescent="0.25">
      <c r="A2727" t="str">
        <f t="shared" si="50"/>
        <v>99</v>
      </c>
      <c r="B2727" t="str">
        <f>"00501"</f>
        <v>00501</v>
      </c>
      <c r="C2727" t="s">
        <v>78</v>
      </c>
      <c r="D2727">
        <v>125788</v>
      </c>
      <c r="E2727">
        <v>278.41000000000003</v>
      </c>
      <c r="F2727" s="1">
        <v>45505</v>
      </c>
      <c r="G2727" t="s">
        <v>48</v>
      </c>
      <c r="H2727" t="s">
        <v>12</v>
      </c>
    </row>
    <row r="2728" spans="1:8" x14ac:dyDescent="0.25">
      <c r="A2728" t="str">
        <f t="shared" si="50"/>
        <v>99</v>
      </c>
      <c r="B2728" t="str">
        <f>"00460"</f>
        <v>00460</v>
      </c>
      <c r="C2728" t="s">
        <v>211</v>
      </c>
      <c r="D2728">
        <v>125789</v>
      </c>
      <c r="E2728">
        <v>265.98</v>
      </c>
      <c r="F2728" s="1">
        <v>45505</v>
      </c>
      <c r="G2728" t="s">
        <v>48</v>
      </c>
      <c r="H2728" t="s">
        <v>12</v>
      </c>
    </row>
    <row r="2729" spans="1:8" x14ac:dyDescent="0.25">
      <c r="A2729" t="str">
        <f t="shared" si="50"/>
        <v>99</v>
      </c>
      <c r="B2729" t="str">
        <f>"01415"</f>
        <v>01415</v>
      </c>
      <c r="C2729" t="s">
        <v>81</v>
      </c>
      <c r="D2729">
        <v>125790</v>
      </c>
      <c r="E2729">
        <v>1794.28</v>
      </c>
      <c r="F2729" s="1">
        <v>45505</v>
      </c>
      <c r="G2729" t="s">
        <v>48</v>
      </c>
      <c r="H2729" t="s">
        <v>12</v>
      </c>
    </row>
    <row r="2730" spans="1:8" x14ac:dyDescent="0.25">
      <c r="A2730" t="str">
        <f t="shared" si="50"/>
        <v>99</v>
      </c>
      <c r="B2730" t="str">
        <f>"00565"</f>
        <v>00565</v>
      </c>
      <c r="C2730" t="s">
        <v>82</v>
      </c>
      <c r="D2730">
        <v>125792</v>
      </c>
      <c r="E2730">
        <v>739.97</v>
      </c>
      <c r="F2730" s="1">
        <v>45505</v>
      </c>
      <c r="G2730" t="s">
        <v>48</v>
      </c>
      <c r="H2730" t="s">
        <v>12</v>
      </c>
    </row>
    <row r="2731" spans="1:8" x14ac:dyDescent="0.25">
      <c r="A2731" t="str">
        <f t="shared" si="50"/>
        <v>99</v>
      </c>
      <c r="B2731" t="str">
        <f>"05429"</f>
        <v>05429</v>
      </c>
      <c r="C2731" t="s">
        <v>619</v>
      </c>
      <c r="D2731">
        <v>125794</v>
      </c>
      <c r="E2731">
        <v>100</v>
      </c>
      <c r="F2731" s="1">
        <v>45505</v>
      </c>
      <c r="G2731" t="s">
        <v>48</v>
      </c>
      <c r="H2731" t="s">
        <v>12</v>
      </c>
    </row>
    <row r="2732" spans="1:8" x14ac:dyDescent="0.25">
      <c r="A2732" t="str">
        <f t="shared" si="50"/>
        <v>99</v>
      </c>
      <c r="B2732" t="str">
        <f>"01604"</f>
        <v>01604</v>
      </c>
      <c r="C2732" t="s">
        <v>83</v>
      </c>
      <c r="D2732">
        <v>125795</v>
      </c>
      <c r="E2732">
        <v>250.82</v>
      </c>
      <c r="F2732" s="1">
        <v>45505</v>
      </c>
      <c r="G2732" t="s">
        <v>48</v>
      </c>
      <c r="H2732" t="s">
        <v>12</v>
      </c>
    </row>
    <row r="2733" spans="1:8" x14ac:dyDescent="0.25">
      <c r="A2733" t="str">
        <f t="shared" si="50"/>
        <v>99</v>
      </c>
      <c r="B2733" t="str">
        <f>"05014"</f>
        <v>05014</v>
      </c>
      <c r="C2733" t="s">
        <v>339</v>
      </c>
      <c r="D2733">
        <v>125796</v>
      </c>
      <c r="E2733">
        <v>364.8</v>
      </c>
      <c r="F2733" s="1">
        <v>45505</v>
      </c>
      <c r="G2733" t="s">
        <v>48</v>
      </c>
      <c r="H2733" t="s">
        <v>12</v>
      </c>
    </row>
    <row r="2734" spans="1:8" x14ac:dyDescent="0.25">
      <c r="A2734" t="str">
        <f t="shared" si="50"/>
        <v>99</v>
      </c>
      <c r="B2734" t="str">
        <f>"04331"</f>
        <v>04331</v>
      </c>
      <c r="C2734" t="s">
        <v>86</v>
      </c>
      <c r="D2734">
        <v>125797</v>
      </c>
      <c r="E2734">
        <v>19597.5</v>
      </c>
      <c r="F2734" s="1">
        <v>45505</v>
      </c>
      <c r="G2734" t="s">
        <v>48</v>
      </c>
      <c r="H2734" t="s">
        <v>12</v>
      </c>
    </row>
    <row r="2735" spans="1:8" x14ac:dyDescent="0.25">
      <c r="A2735" t="str">
        <f t="shared" si="50"/>
        <v>99</v>
      </c>
      <c r="B2735" t="str">
        <f>"04331"</f>
        <v>04331</v>
      </c>
      <c r="C2735" t="s">
        <v>86</v>
      </c>
      <c r="D2735">
        <v>125798</v>
      </c>
      <c r="E2735">
        <v>9464.35</v>
      </c>
      <c r="F2735" s="1">
        <v>45505</v>
      </c>
      <c r="G2735" t="s">
        <v>48</v>
      </c>
      <c r="H2735" t="s">
        <v>12</v>
      </c>
    </row>
    <row r="2736" spans="1:8" x14ac:dyDescent="0.25">
      <c r="A2736" t="str">
        <f t="shared" si="50"/>
        <v>99</v>
      </c>
      <c r="B2736" t="str">
        <f>"04331"</f>
        <v>04331</v>
      </c>
      <c r="C2736" t="s">
        <v>86</v>
      </c>
      <c r="D2736">
        <v>125799</v>
      </c>
      <c r="E2736">
        <v>59820.29</v>
      </c>
      <c r="F2736" s="1">
        <v>45505</v>
      </c>
      <c r="G2736" t="s">
        <v>48</v>
      </c>
      <c r="H2736" t="s">
        <v>12</v>
      </c>
    </row>
    <row r="2737" spans="1:8" x14ac:dyDescent="0.25">
      <c r="A2737" t="str">
        <f t="shared" si="50"/>
        <v>99</v>
      </c>
      <c r="B2737" t="str">
        <f>"04331"</f>
        <v>04331</v>
      </c>
      <c r="C2737" t="s">
        <v>86</v>
      </c>
      <c r="D2737">
        <v>125800</v>
      </c>
      <c r="E2737">
        <v>69150</v>
      </c>
      <c r="F2737" s="1">
        <v>45505</v>
      </c>
      <c r="G2737" t="s">
        <v>48</v>
      </c>
      <c r="H2737" t="s">
        <v>12</v>
      </c>
    </row>
    <row r="2738" spans="1:8" x14ac:dyDescent="0.25">
      <c r="A2738" t="str">
        <f t="shared" si="50"/>
        <v>99</v>
      </c>
      <c r="B2738" t="str">
        <f>"05481"</f>
        <v>05481</v>
      </c>
      <c r="C2738" t="s">
        <v>471</v>
      </c>
      <c r="D2738">
        <v>125801</v>
      </c>
      <c r="E2738">
        <v>290426.40000000002</v>
      </c>
      <c r="F2738" s="1">
        <v>45505</v>
      </c>
      <c r="G2738" t="s">
        <v>48</v>
      </c>
      <c r="H2738" t="s">
        <v>12</v>
      </c>
    </row>
    <row r="2739" spans="1:8" x14ac:dyDescent="0.25">
      <c r="A2739" t="str">
        <f t="shared" si="50"/>
        <v>99</v>
      </c>
      <c r="B2739" t="str">
        <f>"03974"</f>
        <v>03974</v>
      </c>
      <c r="C2739" t="s">
        <v>176</v>
      </c>
      <c r="D2739">
        <v>125802</v>
      </c>
      <c r="E2739">
        <v>3054.79</v>
      </c>
      <c r="F2739" s="1">
        <v>45505</v>
      </c>
      <c r="G2739" t="s">
        <v>48</v>
      </c>
      <c r="H2739" t="s">
        <v>12</v>
      </c>
    </row>
    <row r="2740" spans="1:8" x14ac:dyDescent="0.25">
      <c r="A2740" t="str">
        <f t="shared" si="50"/>
        <v>99</v>
      </c>
      <c r="B2740" t="str">
        <f>"05172"</f>
        <v>05172</v>
      </c>
      <c r="C2740" t="s">
        <v>89</v>
      </c>
      <c r="D2740">
        <v>125803</v>
      </c>
      <c r="E2740">
        <v>1546.42</v>
      </c>
      <c r="F2740" s="1">
        <v>45505</v>
      </c>
      <c r="G2740" t="s">
        <v>48</v>
      </c>
      <c r="H2740" t="s">
        <v>12</v>
      </c>
    </row>
    <row r="2741" spans="1:8" x14ac:dyDescent="0.25">
      <c r="A2741" t="str">
        <f t="shared" si="50"/>
        <v>99</v>
      </c>
      <c r="B2741" t="str">
        <f>"01648"</f>
        <v>01648</v>
      </c>
      <c r="C2741" t="s">
        <v>90</v>
      </c>
      <c r="D2741">
        <v>125804</v>
      </c>
      <c r="E2741">
        <v>769.61</v>
      </c>
      <c r="F2741" s="1">
        <v>45505</v>
      </c>
      <c r="G2741" t="s">
        <v>48</v>
      </c>
      <c r="H2741" t="s">
        <v>12</v>
      </c>
    </row>
    <row r="2742" spans="1:8" x14ac:dyDescent="0.25">
      <c r="A2742" t="str">
        <f t="shared" si="50"/>
        <v>99</v>
      </c>
      <c r="B2742" t="str">
        <f>"05142"</f>
        <v>05142</v>
      </c>
      <c r="C2742" t="s">
        <v>92</v>
      </c>
      <c r="D2742">
        <v>125805</v>
      </c>
      <c r="E2742">
        <v>553.42999999999995</v>
      </c>
      <c r="F2742" s="1">
        <v>45505</v>
      </c>
      <c r="G2742" t="s">
        <v>48</v>
      </c>
      <c r="H2742" t="s">
        <v>12</v>
      </c>
    </row>
    <row r="2743" spans="1:8" x14ac:dyDescent="0.25">
      <c r="A2743" t="str">
        <f t="shared" si="50"/>
        <v>99</v>
      </c>
      <c r="B2743" t="str">
        <f>"05370"</f>
        <v>05370</v>
      </c>
      <c r="C2743" t="s">
        <v>620</v>
      </c>
      <c r="D2743">
        <v>125806</v>
      </c>
      <c r="E2743">
        <v>400</v>
      </c>
      <c r="F2743" s="1">
        <v>45505</v>
      </c>
      <c r="G2743" t="s">
        <v>48</v>
      </c>
      <c r="H2743" t="s">
        <v>12</v>
      </c>
    </row>
    <row r="2744" spans="1:8" x14ac:dyDescent="0.25">
      <c r="A2744" t="str">
        <f t="shared" si="50"/>
        <v>99</v>
      </c>
      <c r="B2744" t="str">
        <f>"05541"</f>
        <v>05541</v>
      </c>
      <c r="C2744" t="s">
        <v>621</v>
      </c>
      <c r="D2744">
        <v>125807</v>
      </c>
      <c r="E2744">
        <v>69</v>
      </c>
      <c r="F2744" s="1">
        <v>45505</v>
      </c>
      <c r="G2744" t="s">
        <v>48</v>
      </c>
      <c r="H2744" t="s">
        <v>12</v>
      </c>
    </row>
    <row r="2745" spans="1:8" x14ac:dyDescent="0.25">
      <c r="A2745" t="str">
        <f t="shared" si="50"/>
        <v>99</v>
      </c>
      <c r="B2745" t="str">
        <f>"04245"</f>
        <v>04245</v>
      </c>
      <c r="C2745" t="s">
        <v>178</v>
      </c>
      <c r="D2745">
        <v>125808</v>
      </c>
      <c r="E2745">
        <v>900</v>
      </c>
      <c r="F2745" s="1">
        <v>45505</v>
      </c>
      <c r="G2745" t="s">
        <v>48</v>
      </c>
      <c r="H2745" t="s">
        <v>12</v>
      </c>
    </row>
    <row r="2746" spans="1:8" x14ac:dyDescent="0.25">
      <c r="A2746" t="str">
        <f t="shared" si="50"/>
        <v>99</v>
      </c>
      <c r="B2746" t="str">
        <f>"04752"</f>
        <v>04752</v>
      </c>
      <c r="C2746" t="s">
        <v>299</v>
      </c>
      <c r="D2746">
        <v>125809</v>
      </c>
      <c r="E2746">
        <v>155</v>
      </c>
      <c r="F2746" s="1">
        <v>45505</v>
      </c>
      <c r="G2746" t="s">
        <v>48</v>
      </c>
      <c r="H2746" t="s">
        <v>12</v>
      </c>
    </row>
    <row r="2747" spans="1:8" x14ac:dyDescent="0.25">
      <c r="A2747" t="str">
        <f t="shared" si="50"/>
        <v>99</v>
      </c>
      <c r="B2747" t="str">
        <f>"00437"</f>
        <v>00437</v>
      </c>
      <c r="C2747" t="s">
        <v>99</v>
      </c>
      <c r="D2747">
        <v>125810</v>
      </c>
      <c r="E2747">
        <v>186.26</v>
      </c>
      <c r="F2747" s="1">
        <v>45505</v>
      </c>
      <c r="G2747" t="s">
        <v>48</v>
      </c>
      <c r="H2747" t="s">
        <v>12</v>
      </c>
    </row>
    <row r="2748" spans="1:8" x14ac:dyDescent="0.25">
      <c r="A2748" t="str">
        <f t="shared" si="50"/>
        <v>99</v>
      </c>
      <c r="B2748" t="str">
        <f>"02602"</f>
        <v>02602</v>
      </c>
      <c r="C2748" t="s">
        <v>622</v>
      </c>
      <c r="D2748">
        <v>125811</v>
      </c>
      <c r="E2748">
        <v>108.18</v>
      </c>
      <c r="F2748" s="1">
        <v>45505</v>
      </c>
      <c r="G2748" t="s">
        <v>48</v>
      </c>
      <c r="H2748" t="s">
        <v>12</v>
      </c>
    </row>
    <row r="2749" spans="1:8" x14ac:dyDescent="0.25">
      <c r="A2749" t="str">
        <f t="shared" si="50"/>
        <v>99</v>
      </c>
      <c r="B2749" t="str">
        <f>"05538"</f>
        <v>05538</v>
      </c>
      <c r="C2749" t="s">
        <v>623</v>
      </c>
      <c r="D2749">
        <v>125812</v>
      </c>
      <c r="E2749">
        <v>1876.04</v>
      </c>
      <c r="F2749" s="1">
        <v>45505</v>
      </c>
      <c r="G2749" t="s">
        <v>48</v>
      </c>
      <c r="H2749" t="s">
        <v>12</v>
      </c>
    </row>
    <row r="2750" spans="1:8" x14ac:dyDescent="0.25">
      <c r="A2750" t="str">
        <f t="shared" si="50"/>
        <v>99</v>
      </c>
      <c r="B2750" t="str">
        <f>"00245"</f>
        <v>00245</v>
      </c>
      <c r="C2750" t="s">
        <v>102</v>
      </c>
      <c r="D2750">
        <v>125813</v>
      </c>
      <c r="E2750">
        <v>85.56</v>
      </c>
      <c r="F2750" s="1">
        <v>45505</v>
      </c>
      <c r="G2750" t="s">
        <v>48</v>
      </c>
      <c r="H2750" t="s">
        <v>12</v>
      </c>
    </row>
    <row r="2751" spans="1:8" x14ac:dyDescent="0.25">
      <c r="A2751" t="str">
        <f t="shared" si="50"/>
        <v>99</v>
      </c>
      <c r="B2751" t="str">
        <f>"00246"</f>
        <v>00246</v>
      </c>
      <c r="C2751" t="s">
        <v>102</v>
      </c>
      <c r="D2751">
        <v>125814</v>
      </c>
      <c r="E2751">
        <v>84.47</v>
      </c>
      <c r="F2751" s="1">
        <v>45505</v>
      </c>
      <c r="G2751" t="s">
        <v>48</v>
      </c>
      <c r="H2751" t="s">
        <v>12</v>
      </c>
    </row>
    <row r="2752" spans="1:8" x14ac:dyDescent="0.25">
      <c r="A2752" t="str">
        <f t="shared" si="50"/>
        <v>99</v>
      </c>
      <c r="B2752" t="str">
        <f>"05382"</f>
        <v>05382</v>
      </c>
      <c r="C2752" t="s">
        <v>103</v>
      </c>
      <c r="D2752">
        <v>125815</v>
      </c>
      <c r="E2752">
        <v>558.52</v>
      </c>
      <c r="F2752" s="1">
        <v>45505</v>
      </c>
      <c r="G2752" t="s">
        <v>48</v>
      </c>
      <c r="H2752" t="s">
        <v>12</v>
      </c>
    </row>
    <row r="2753" spans="1:8" x14ac:dyDescent="0.25">
      <c r="A2753" t="str">
        <f t="shared" si="50"/>
        <v>99</v>
      </c>
      <c r="B2753" t="str">
        <f>"03462"</f>
        <v>03462</v>
      </c>
      <c r="C2753" t="s">
        <v>106</v>
      </c>
      <c r="D2753">
        <v>125816</v>
      </c>
      <c r="E2753">
        <v>368.95</v>
      </c>
      <c r="F2753" s="1">
        <v>45505</v>
      </c>
      <c r="G2753" t="s">
        <v>48</v>
      </c>
      <c r="H2753" t="s">
        <v>12</v>
      </c>
    </row>
    <row r="2754" spans="1:8" x14ac:dyDescent="0.25">
      <c r="A2754" t="str">
        <f t="shared" ref="A2754:A2817" si="51">"99"</f>
        <v>99</v>
      </c>
      <c r="B2754" t="str">
        <f>"04473"</f>
        <v>04473</v>
      </c>
      <c r="C2754" t="s">
        <v>107</v>
      </c>
      <c r="D2754">
        <v>125817</v>
      </c>
      <c r="E2754">
        <v>220</v>
      </c>
      <c r="F2754" s="1">
        <v>45505</v>
      </c>
      <c r="G2754" t="s">
        <v>48</v>
      </c>
      <c r="H2754" t="s">
        <v>12</v>
      </c>
    </row>
    <row r="2755" spans="1:8" x14ac:dyDescent="0.25">
      <c r="A2755" t="str">
        <f t="shared" si="51"/>
        <v>99</v>
      </c>
      <c r="B2755" t="str">
        <f>"00916"</f>
        <v>00916</v>
      </c>
      <c r="C2755" t="s">
        <v>142</v>
      </c>
      <c r="D2755">
        <v>125818</v>
      </c>
      <c r="E2755">
        <v>4612.3599999999997</v>
      </c>
      <c r="F2755" s="1">
        <v>45505</v>
      </c>
      <c r="G2755" t="s">
        <v>48</v>
      </c>
      <c r="H2755" t="s">
        <v>12</v>
      </c>
    </row>
    <row r="2756" spans="1:8" x14ac:dyDescent="0.25">
      <c r="A2756" t="str">
        <f t="shared" si="51"/>
        <v>99</v>
      </c>
      <c r="B2756" t="str">
        <f>"03982"</f>
        <v>03982</v>
      </c>
      <c r="C2756" t="s">
        <v>376</v>
      </c>
      <c r="D2756">
        <v>125819</v>
      </c>
      <c r="E2756">
        <v>869.84</v>
      </c>
      <c r="F2756" s="1">
        <v>45505</v>
      </c>
      <c r="G2756" t="s">
        <v>48</v>
      </c>
      <c r="H2756" t="s">
        <v>12</v>
      </c>
    </row>
    <row r="2757" spans="1:8" x14ac:dyDescent="0.25">
      <c r="A2757" t="str">
        <f t="shared" si="51"/>
        <v>99</v>
      </c>
      <c r="B2757" t="str">
        <f>"00936"</f>
        <v>00936</v>
      </c>
      <c r="C2757" t="s">
        <v>186</v>
      </c>
      <c r="D2757">
        <v>125820</v>
      </c>
      <c r="E2757">
        <v>3842.84</v>
      </c>
      <c r="F2757" s="1">
        <v>45505</v>
      </c>
      <c r="G2757" t="s">
        <v>48</v>
      </c>
      <c r="H2757" t="s">
        <v>12</v>
      </c>
    </row>
    <row r="2758" spans="1:8" x14ac:dyDescent="0.25">
      <c r="A2758" t="str">
        <f t="shared" si="51"/>
        <v>99</v>
      </c>
      <c r="B2758" t="str">
        <f>"02948"</f>
        <v>02948</v>
      </c>
      <c r="C2758" t="s">
        <v>361</v>
      </c>
      <c r="D2758">
        <v>125822</v>
      </c>
      <c r="E2758">
        <v>232.14</v>
      </c>
      <c r="F2758" s="1">
        <v>45505</v>
      </c>
      <c r="G2758" t="s">
        <v>48</v>
      </c>
      <c r="H2758" t="s">
        <v>12</v>
      </c>
    </row>
    <row r="2759" spans="1:8" x14ac:dyDescent="0.25">
      <c r="A2759" t="str">
        <f t="shared" si="51"/>
        <v>99</v>
      </c>
      <c r="B2759" t="str">
        <f>"00959"</f>
        <v>00959</v>
      </c>
      <c r="C2759" t="s">
        <v>301</v>
      </c>
      <c r="D2759">
        <v>125823</v>
      </c>
      <c r="E2759">
        <v>202.35</v>
      </c>
      <c r="F2759" s="1">
        <v>45505</v>
      </c>
      <c r="G2759" t="s">
        <v>48</v>
      </c>
      <c r="H2759" t="s">
        <v>12</v>
      </c>
    </row>
    <row r="2760" spans="1:8" x14ac:dyDescent="0.25">
      <c r="A2760" t="str">
        <f t="shared" si="51"/>
        <v>99</v>
      </c>
      <c r="B2760" t="str">
        <f>"02511"</f>
        <v>02511</v>
      </c>
      <c r="C2760" t="s">
        <v>282</v>
      </c>
      <c r="D2760">
        <v>125824</v>
      </c>
      <c r="E2760">
        <v>2786.93</v>
      </c>
      <c r="F2760" s="1">
        <v>45505</v>
      </c>
      <c r="G2760" t="s">
        <v>48</v>
      </c>
      <c r="H2760" t="s">
        <v>12</v>
      </c>
    </row>
    <row r="2761" spans="1:8" x14ac:dyDescent="0.25">
      <c r="A2761" t="str">
        <f t="shared" si="51"/>
        <v>99</v>
      </c>
      <c r="B2761" t="str">
        <f>"05325"</f>
        <v>05325</v>
      </c>
      <c r="C2761" t="s">
        <v>172</v>
      </c>
      <c r="D2761">
        <v>125825</v>
      </c>
      <c r="E2761">
        <v>144.94999999999999</v>
      </c>
      <c r="F2761" s="1">
        <v>45505</v>
      </c>
      <c r="G2761" t="s">
        <v>48</v>
      </c>
      <c r="H2761" t="s">
        <v>12</v>
      </c>
    </row>
    <row r="2762" spans="1:8" x14ac:dyDescent="0.25">
      <c r="A2762" t="str">
        <f t="shared" si="51"/>
        <v>99</v>
      </c>
      <c r="B2762" t="str">
        <f>"04977"</f>
        <v>04977</v>
      </c>
      <c r="C2762" t="s">
        <v>111</v>
      </c>
      <c r="D2762">
        <v>125826</v>
      </c>
      <c r="E2762">
        <v>17610</v>
      </c>
      <c r="F2762" s="1">
        <v>45505</v>
      </c>
      <c r="G2762" t="s">
        <v>48</v>
      </c>
      <c r="H2762" t="s">
        <v>12</v>
      </c>
    </row>
    <row r="2763" spans="1:8" x14ac:dyDescent="0.25">
      <c r="A2763" t="str">
        <f t="shared" si="51"/>
        <v>99</v>
      </c>
      <c r="B2763" t="str">
        <f>"01629"</f>
        <v>01629</v>
      </c>
      <c r="C2763" t="s">
        <v>189</v>
      </c>
      <c r="D2763">
        <v>125827</v>
      </c>
      <c r="E2763">
        <v>681.42</v>
      </c>
      <c r="F2763" s="1">
        <v>45505</v>
      </c>
      <c r="G2763" t="s">
        <v>48</v>
      </c>
      <c r="H2763" t="s">
        <v>12</v>
      </c>
    </row>
    <row r="2764" spans="1:8" x14ac:dyDescent="0.25">
      <c r="A2764" t="str">
        <f t="shared" si="51"/>
        <v>99</v>
      </c>
      <c r="B2764" t="str">
        <f>"05525"</f>
        <v>05525</v>
      </c>
      <c r="C2764" t="s">
        <v>596</v>
      </c>
      <c r="D2764">
        <v>125828</v>
      </c>
      <c r="E2764">
        <v>960.2</v>
      </c>
      <c r="F2764" s="1">
        <v>45505</v>
      </c>
      <c r="G2764" t="s">
        <v>48</v>
      </c>
      <c r="H2764" t="s">
        <v>12</v>
      </c>
    </row>
    <row r="2765" spans="1:8" x14ac:dyDescent="0.25">
      <c r="A2765" t="str">
        <f t="shared" si="51"/>
        <v>99</v>
      </c>
      <c r="B2765" t="str">
        <f>"04116"</f>
        <v>04116</v>
      </c>
      <c r="C2765" t="s">
        <v>115</v>
      </c>
      <c r="D2765">
        <v>125829</v>
      </c>
      <c r="E2765">
        <v>1137.8599999999999</v>
      </c>
      <c r="F2765" s="1">
        <v>45505</v>
      </c>
      <c r="G2765" t="s">
        <v>48</v>
      </c>
      <c r="H2765" t="s">
        <v>12</v>
      </c>
    </row>
    <row r="2766" spans="1:8" x14ac:dyDescent="0.25">
      <c r="A2766" t="str">
        <f t="shared" si="51"/>
        <v>99</v>
      </c>
      <c r="B2766" t="str">
        <f>"01049"</f>
        <v>01049</v>
      </c>
      <c r="C2766" t="s">
        <v>190</v>
      </c>
      <c r="D2766">
        <v>125830</v>
      </c>
      <c r="E2766">
        <v>85</v>
      </c>
      <c r="F2766" s="1">
        <v>45505</v>
      </c>
      <c r="G2766" t="s">
        <v>48</v>
      </c>
      <c r="H2766" t="s">
        <v>12</v>
      </c>
    </row>
    <row r="2767" spans="1:8" x14ac:dyDescent="0.25">
      <c r="A2767" t="str">
        <f t="shared" si="51"/>
        <v>99</v>
      </c>
      <c r="B2767" t="str">
        <f>"00336"</f>
        <v>00336</v>
      </c>
      <c r="C2767" t="s">
        <v>116</v>
      </c>
      <c r="D2767">
        <v>125831</v>
      </c>
      <c r="E2767">
        <v>307</v>
      </c>
      <c r="F2767" s="1">
        <v>45505</v>
      </c>
      <c r="G2767" t="s">
        <v>48</v>
      </c>
      <c r="H2767" t="s">
        <v>12</v>
      </c>
    </row>
    <row r="2768" spans="1:8" x14ac:dyDescent="0.25">
      <c r="A2768" t="str">
        <f t="shared" si="51"/>
        <v>99</v>
      </c>
      <c r="B2768" t="str">
        <f>"00062"</f>
        <v>00062</v>
      </c>
      <c r="C2768" t="s">
        <v>229</v>
      </c>
      <c r="D2768">
        <v>125832</v>
      </c>
      <c r="E2768">
        <v>609.6</v>
      </c>
      <c r="F2768" s="1">
        <v>45505</v>
      </c>
      <c r="G2768" t="s">
        <v>48</v>
      </c>
      <c r="H2768" t="s">
        <v>12</v>
      </c>
    </row>
    <row r="2769" spans="1:8" x14ac:dyDescent="0.25">
      <c r="A2769" t="str">
        <f t="shared" si="51"/>
        <v>99</v>
      </c>
      <c r="B2769" t="str">
        <f>"01239"</f>
        <v>01239</v>
      </c>
      <c r="C2769" t="s">
        <v>304</v>
      </c>
      <c r="D2769">
        <v>125833</v>
      </c>
      <c r="E2769">
        <v>124.89</v>
      </c>
      <c r="F2769" s="1">
        <v>45505</v>
      </c>
      <c r="G2769" t="s">
        <v>48</v>
      </c>
      <c r="H2769" t="s">
        <v>12</v>
      </c>
    </row>
    <row r="2770" spans="1:8" x14ac:dyDescent="0.25">
      <c r="A2770" t="str">
        <f t="shared" si="51"/>
        <v>99</v>
      </c>
      <c r="B2770" t="str">
        <f>"02693"</f>
        <v>02693</v>
      </c>
      <c r="C2770" t="s">
        <v>120</v>
      </c>
      <c r="D2770">
        <v>125834</v>
      </c>
      <c r="E2770">
        <v>180</v>
      </c>
      <c r="F2770" s="1">
        <v>45505</v>
      </c>
      <c r="G2770" t="s">
        <v>48</v>
      </c>
      <c r="H2770" t="s">
        <v>12</v>
      </c>
    </row>
    <row r="2771" spans="1:8" x14ac:dyDescent="0.25">
      <c r="A2771" t="str">
        <f t="shared" si="51"/>
        <v>99</v>
      </c>
      <c r="B2771" t="str">
        <f>"05048"</f>
        <v>05048</v>
      </c>
      <c r="C2771" t="s">
        <v>121</v>
      </c>
      <c r="D2771">
        <v>125835</v>
      </c>
      <c r="E2771">
        <v>375</v>
      </c>
      <c r="F2771" s="1">
        <v>45505</v>
      </c>
      <c r="G2771" t="s">
        <v>48</v>
      </c>
      <c r="H2771" t="s">
        <v>12</v>
      </c>
    </row>
    <row r="2772" spans="1:8" x14ac:dyDescent="0.25">
      <c r="A2772" t="str">
        <f t="shared" si="51"/>
        <v>99</v>
      </c>
      <c r="B2772" t="str">
        <f>"04314"</f>
        <v>04314</v>
      </c>
      <c r="C2772" t="s">
        <v>124</v>
      </c>
      <c r="D2772">
        <v>125836</v>
      </c>
      <c r="E2772">
        <v>1386</v>
      </c>
      <c r="F2772" s="1">
        <v>45505</v>
      </c>
      <c r="G2772" t="s">
        <v>48</v>
      </c>
      <c r="H2772" t="s">
        <v>12</v>
      </c>
    </row>
    <row r="2773" spans="1:8" x14ac:dyDescent="0.25">
      <c r="A2773" t="str">
        <f t="shared" si="51"/>
        <v>99</v>
      </c>
      <c r="B2773" t="str">
        <f>"04555"</f>
        <v>04555</v>
      </c>
      <c r="C2773" t="s">
        <v>49</v>
      </c>
      <c r="D2773">
        <v>125837</v>
      </c>
      <c r="E2773">
        <v>1525.12</v>
      </c>
      <c r="F2773" s="1">
        <v>45505</v>
      </c>
      <c r="G2773" t="s">
        <v>48</v>
      </c>
      <c r="H2773" t="s">
        <v>12</v>
      </c>
    </row>
    <row r="2774" spans="1:8" x14ac:dyDescent="0.25">
      <c r="A2774" t="str">
        <f t="shared" si="51"/>
        <v>99</v>
      </c>
      <c r="B2774" t="str">
        <f>"05474"</f>
        <v>05474</v>
      </c>
      <c r="C2774" t="s">
        <v>624</v>
      </c>
      <c r="D2774">
        <v>125838</v>
      </c>
      <c r="E2774">
        <v>17060</v>
      </c>
      <c r="F2774" s="1">
        <v>45505</v>
      </c>
      <c r="G2774" t="s">
        <v>48</v>
      </c>
      <c r="H2774" t="s">
        <v>12</v>
      </c>
    </row>
    <row r="2775" spans="1:8" x14ac:dyDescent="0.25">
      <c r="A2775" t="str">
        <f t="shared" si="51"/>
        <v>99</v>
      </c>
      <c r="B2775" t="str">
        <f>"03909"</f>
        <v>03909</v>
      </c>
      <c r="C2775" t="s">
        <v>625</v>
      </c>
      <c r="D2775">
        <v>125839</v>
      </c>
      <c r="E2775">
        <v>2521.7399999999998</v>
      </c>
      <c r="F2775" s="1">
        <v>45505</v>
      </c>
      <c r="G2775" t="s">
        <v>48</v>
      </c>
      <c r="H2775" t="s">
        <v>12</v>
      </c>
    </row>
    <row r="2776" spans="1:8" x14ac:dyDescent="0.25">
      <c r="A2776" t="str">
        <f t="shared" si="51"/>
        <v>99</v>
      </c>
      <c r="B2776" t="str">
        <f>"05060"</f>
        <v>05060</v>
      </c>
      <c r="C2776" t="s">
        <v>535</v>
      </c>
      <c r="D2776">
        <v>125840</v>
      </c>
      <c r="E2776">
        <v>2002.11</v>
      </c>
      <c r="F2776" s="1">
        <v>45505</v>
      </c>
      <c r="G2776" t="s">
        <v>48</v>
      </c>
      <c r="H2776" t="s">
        <v>12</v>
      </c>
    </row>
    <row r="2777" spans="1:8" x14ac:dyDescent="0.25">
      <c r="A2777" t="str">
        <f t="shared" si="51"/>
        <v>99</v>
      </c>
      <c r="B2777" t="str">
        <f>"04644"</f>
        <v>04644</v>
      </c>
      <c r="C2777" t="s">
        <v>261</v>
      </c>
      <c r="D2777">
        <v>125841</v>
      </c>
      <c r="E2777">
        <v>263520.5</v>
      </c>
      <c r="F2777" s="1">
        <v>45505</v>
      </c>
      <c r="G2777" t="s">
        <v>48</v>
      </c>
      <c r="H2777" t="s">
        <v>12</v>
      </c>
    </row>
    <row r="2778" spans="1:8" x14ac:dyDescent="0.25">
      <c r="A2778" t="str">
        <f t="shared" si="51"/>
        <v>99</v>
      </c>
      <c r="B2778" t="str">
        <f>"02299"</f>
        <v>02299</v>
      </c>
      <c r="C2778" t="s">
        <v>126</v>
      </c>
      <c r="D2778">
        <v>125842</v>
      </c>
      <c r="E2778">
        <v>3282</v>
      </c>
      <c r="F2778" s="1">
        <v>45505</v>
      </c>
      <c r="G2778" t="s">
        <v>48</v>
      </c>
      <c r="H2778" t="s">
        <v>12</v>
      </c>
    </row>
    <row r="2779" spans="1:8" x14ac:dyDescent="0.25">
      <c r="A2779" t="str">
        <f t="shared" si="51"/>
        <v>99</v>
      </c>
      <c r="B2779" t="str">
        <f>"05168"</f>
        <v>05168</v>
      </c>
      <c r="C2779" t="s">
        <v>128</v>
      </c>
      <c r="D2779">
        <v>125843</v>
      </c>
      <c r="E2779">
        <v>6000</v>
      </c>
      <c r="F2779" s="1">
        <v>45505</v>
      </c>
      <c r="G2779" t="s">
        <v>48</v>
      </c>
      <c r="H2779" t="s">
        <v>12</v>
      </c>
    </row>
    <row r="2780" spans="1:8" x14ac:dyDescent="0.25">
      <c r="A2780" t="str">
        <f t="shared" si="51"/>
        <v>99</v>
      </c>
      <c r="B2780" t="str">
        <f>"02675"</f>
        <v>02675</v>
      </c>
      <c r="C2780" t="s">
        <v>347</v>
      </c>
      <c r="D2780">
        <v>125844</v>
      </c>
      <c r="E2780">
        <v>1101.25</v>
      </c>
      <c r="F2780" s="1">
        <v>45505</v>
      </c>
      <c r="G2780" t="s">
        <v>48</v>
      </c>
      <c r="H2780" t="s">
        <v>12</v>
      </c>
    </row>
    <row r="2781" spans="1:8" x14ac:dyDescent="0.25">
      <c r="A2781" t="str">
        <f t="shared" si="51"/>
        <v>99</v>
      </c>
      <c r="B2781" t="str">
        <f>"04140"</f>
        <v>04140</v>
      </c>
      <c r="C2781" t="s">
        <v>589</v>
      </c>
      <c r="D2781">
        <v>125845</v>
      </c>
      <c r="E2781">
        <v>11877.2</v>
      </c>
      <c r="F2781" s="1">
        <v>45505</v>
      </c>
      <c r="G2781" t="s">
        <v>48</v>
      </c>
      <c r="H2781" t="s">
        <v>12</v>
      </c>
    </row>
    <row r="2782" spans="1:8" x14ac:dyDescent="0.25">
      <c r="A2782" t="str">
        <f t="shared" si="51"/>
        <v>99</v>
      </c>
      <c r="B2782" t="str">
        <f>"03647"</f>
        <v>03647</v>
      </c>
      <c r="C2782" t="s">
        <v>244</v>
      </c>
      <c r="D2782">
        <v>125846</v>
      </c>
      <c r="E2782">
        <v>3262.26</v>
      </c>
      <c r="F2782" s="1">
        <v>45505</v>
      </c>
      <c r="G2782" t="s">
        <v>48</v>
      </c>
      <c r="H2782" t="s">
        <v>12</v>
      </c>
    </row>
    <row r="2783" spans="1:8" x14ac:dyDescent="0.25">
      <c r="A2783" t="str">
        <f t="shared" si="51"/>
        <v>99</v>
      </c>
      <c r="B2783" t="str">
        <f>"01791"</f>
        <v>01791</v>
      </c>
      <c r="C2783" t="s">
        <v>626</v>
      </c>
      <c r="D2783">
        <v>125847</v>
      </c>
      <c r="E2783">
        <v>2173.71</v>
      </c>
      <c r="F2783" s="1">
        <v>45505</v>
      </c>
      <c r="G2783" t="s">
        <v>48</v>
      </c>
      <c r="H2783" t="s">
        <v>12</v>
      </c>
    </row>
    <row r="2784" spans="1:8" x14ac:dyDescent="0.25">
      <c r="A2784" t="str">
        <f t="shared" si="51"/>
        <v>99</v>
      </c>
      <c r="B2784" t="str">
        <f>"04206"</f>
        <v>04206</v>
      </c>
      <c r="C2784" t="s">
        <v>129</v>
      </c>
      <c r="D2784">
        <v>125848</v>
      </c>
      <c r="E2784">
        <v>1976.36</v>
      </c>
      <c r="F2784" s="1">
        <v>45505</v>
      </c>
      <c r="G2784" t="s">
        <v>48</v>
      </c>
      <c r="H2784" t="s">
        <v>12</v>
      </c>
    </row>
    <row r="2785" spans="1:8" x14ac:dyDescent="0.25">
      <c r="A2785" t="str">
        <f t="shared" si="51"/>
        <v>99</v>
      </c>
      <c r="B2785" t="str">
        <f>"00380"</f>
        <v>00380</v>
      </c>
      <c r="C2785" t="s">
        <v>266</v>
      </c>
      <c r="D2785">
        <v>125849</v>
      </c>
      <c r="E2785">
        <v>5848.73</v>
      </c>
      <c r="F2785" s="1">
        <v>45505</v>
      </c>
      <c r="G2785" t="s">
        <v>48</v>
      </c>
      <c r="H2785" t="s">
        <v>12</v>
      </c>
    </row>
    <row r="2786" spans="1:8" x14ac:dyDescent="0.25">
      <c r="A2786" t="str">
        <f t="shared" si="51"/>
        <v>99</v>
      </c>
      <c r="B2786" t="str">
        <f>"03878"</f>
        <v>03878</v>
      </c>
      <c r="C2786" t="s">
        <v>206</v>
      </c>
      <c r="D2786">
        <v>125850</v>
      </c>
      <c r="E2786">
        <v>1097.31</v>
      </c>
      <c r="F2786" s="1">
        <v>45505</v>
      </c>
      <c r="G2786" t="s">
        <v>48</v>
      </c>
      <c r="H2786" t="s">
        <v>12</v>
      </c>
    </row>
    <row r="2787" spans="1:8" x14ac:dyDescent="0.25">
      <c r="A2787" t="str">
        <f t="shared" si="51"/>
        <v>99</v>
      </c>
      <c r="B2787" t="str">
        <f>"01491"</f>
        <v>01491</v>
      </c>
      <c r="C2787" t="s">
        <v>167</v>
      </c>
      <c r="D2787">
        <v>125851</v>
      </c>
      <c r="E2787">
        <v>8468.61</v>
      </c>
      <c r="F2787" s="1">
        <v>45505</v>
      </c>
      <c r="G2787" t="s">
        <v>48</v>
      </c>
      <c r="H2787" t="s">
        <v>12</v>
      </c>
    </row>
    <row r="2788" spans="1:8" x14ac:dyDescent="0.25">
      <c r="A2788" t="str">
        <f t="shared" si="51"/>
        <v>99</v>
      </c>
      <c r="B2788" t="str">
        <f>"04877"</f>
        <v>04877</v>
      </c>
      <c r="C2788" t="s">
        <v>132</v>
      </c>
      <c r="D2788">
        <v>125852</v>
      </c>
      <c r="E2788">
        <v>5136</v>
      </c>
      <c r="F2788" s="1">
        <v>45505</v>
      </c>
      <c r="G2788" t="s">
        <v>48</v>
      </c>
      <c r="H2788" t="s">
        <v>12</v>
      </c>
    </row>
    <row r="2789" spans="1:8" x14ac:dyDescent="0.25">
      <c r="A2789" t="str">
        <f t="shared" si="51"/>
        <v>99</v>
      </c>
      <c r="B2789" t="str">
        <f>"02720"</f>
        <v>02720</v>
      </c>
      <c r="C2789" t="s">
        <v>133</v>
      </c>
      <c r="D2789">
        <v>125853</v>
      </c>
      <c r="E2789">
        <v>4070</v>
      </c>
      <c r="F2789" s="1">
        <v>45505</v>
      </c>
      <c r="G2789" t="s">
        <v>48</v>
      </c>
      <c r="H2789" t="s">
        <v>12</v>
      </c>
    </row>
    <row r="2790" spans="1:8" x14ac:dyDescent="0.25">
      <c r="A2790" t="str">
        <f t="shared" si="51"/>
        <v>99</v>
      </c>
      <c r="B2790" t="str">
        <f>"04331"</f>
        <v>04331</v>
      </c>
      <c r="C2790" t="s">
        <v>86</v>
      </c>
      <c r="D2790">
        <v>125854</v>
      </c>
      <c r="E2790">
        <v>3979.75</v>
      </c>
      <c r="F2790" s="1">
        <v>45505</v>
      </c>
      <c r="G2790" t="s">
        <v>48</v>
      </c>
      <c r="H2790" t="s">
        <v>12</v>
      </c>
    </row>
    <row r="2791" spans="1:8" x14ac:dyDescent="0.25">
      <c r="A2791" t="str">
        <f t="shared" si="51"/>
        <v>99</v>
      </c>
      <c r="B2791" t="str">
        <f>"04331"</f>
        <v>04331</v>
      </c>
      <c r="C2791" t="s">
        <v>86</v>
      </c>
      <c r="D2791">
        <v>125855</v>
      </c>
      <c r="E2791">
        <v>6273.39</v>
      </c>
      <c r="F2791" s="1">
        <v>45505</v>
      </c>
      <c r="G2791" t="s">
        <v>48</v>
      </c>
      <c r="H2791" t="s">
        <v>12</v>
      </c>
    </row>
    <row r="2792" spans="1:8" x14ac:dyDescent="0.25">
      <c r="A2792" t="str">
        <f t="shared" si="51"/>
        <v>99</v>
      </c>
      <c r="B2792" t="str">
        <f>"04331"</f>
        <v>04331</v>
      </c>
      <c r="C2792" t="s">
        <v>86</v>
      </c>
      <c r="D2792">
        <v>125856</v>
      </c>
      <c r="E2792">
        <v>1794.01</v>
      </c>
      <c r="F2792" s="1">
        <v>45505</v>
      </c>
      <c r="G2792" t="s">
        <v>48</v>
      </c>
      <c r="H2792" t="s">
        <v>12</v>
      </c>
    </row>
    <row r="2793" spans="1:8" x14ac:dyDescent="0.25">
      <c r="A2793" t="str">
        <f t="shared" si="51"/>
        <v>99</v>
      </c>
      <c r="B2793" t="str">
        <f>"04331"</f>
        <v>04331</v>
      </c>
      <c r="C2793" t="s">
        <v>86</v>
      </c>
      <c r="D2793">
        <v>125857</v>
      </c>
      <c r="E2793">
        <v>20950</v>
      </c>
      <c r="F2793" s="1">
        <v>45505</v>
      </c>
      <c r="G2793" t="s">
        <v>48</v>
      </c>
      <c r="H2793" t="s">
        <v>12</v>
      </c>
    </row>
    <row r="2794" spans="1:8" x14ac:dyDescent="0.25">
      <c r="A2794" t="str">
        <f t="shared" si="51"/>
        <v>99</v>
      </c>
      <c r="B2794" t="str">
        <f>"04331"</f>
        <v>04331</v>
      </c>
      <c r="C2794" t="s">
        <v>86</v>
      </c>
      <c r="D2794">
        <v>125858</v>
      </c>
      <c r="E2794">
        <v>1876.2</v>
      </c>
      <c r="F2794" s="1">
        <v>45505</v>
      </c>
      <c r="G2794" t="s">
        <v>48</v>
      </c>
      <c r="H2794" t="s">
        <v>12</v>
      </c>
    </row>
    <row r="2795" spans="1:8" x14ac:dyDescent="0.25">
      <c r="A2795" t="str">
        <f t="shared" si="51"/>
        <v>99</v>
      </c>
      <c r="B2795" t="str">
        <f>"03064"</f>
        <v>03064</v>
      </c>
      <c r="C2795" t="s">
        <v>627</v>
      </c>
      <c r="D2795">
        <v>125859</v>
      </c>
      <c r="E2795">
        <v>1329.4</v>
      </c>
      <c r="F2795" s="1">
        <v>45505</v>
      </c>
      <c r="G2795" t="s">
        <v>48</v>
      </c>
      <c r="H2795" t="s">
        <v>12</v>
      </c>
    </row>
    <row r="2796" spans="1:8" x14ac:dyDescent="0.25">
      <c r="A2796" t="str">
        <f t="shared" si="51"/>
        <v>99</v>
      </c>
      <c r="B2796" t="str">
        <f>"04123"</f>
        <v>04123</v>
      </c>
      <c r="C2796" t="s">
        <v>217</v>
      </c>
      <c r="D2796">
        <v>125860</v>
      </c>
      <c r="E2796">
        <v>4564</v>
      </c>
      <c r="F2796" s="1">
        <v>45505</v>
      </c>
      <c r="G2796" t="s">
        <v>48</v>
      </c>
      <c r="H2796" t="s">
        <v>12</v>
      </c>
    </row>
    <row r="2797" spans="1:8" x14ac:dyDescent="0.25">
      <c r="A2797" t="str">
        <f t="shared" si="51"/>
        <v>99</v>
      </c>
      <c r="B2797" t="str">
        <f>"05298"</f>
        <v>05298</v>
      </c>
      <c r="C2797" t="s">
        <v>218</v>
      </c>
      <c r="D2797">
        <v>125861</v>
      </c>
      <c r="E2797">
        <v>4620</v>
      </c>
      <c r="F2797" s="1">
        <v>45505</v>
      </c>
      <c r="G2797" t="s">
        <v>48</v>
      </c>
      <c r="H2797" t="s">
        <v>12</v>
      </c>
    </row>
    <row r="2798" spans="1:8" x14ac:dyDescent="0.25">
      <c r="A2798" t="str">
        <f t="shared" si="51"/>
        <v>99</v>
      </c>
      <c r="B2798" t="str">
        <f>"05276"</f>
        <v>05276</v>
      </c>
      <c r="C2798" t="s">
        <v>135</v>
      </c>
      <c r="D2798">
        <v>125862</v>
      </c>
      <c r="E2798">
        <v>3333</v>
      </c>
      <c r="F2798" s="1">
        <v>45505</v>
      </c>
      <c r="G2798" t="s">
        <v>48</v>
      </c>
      <c r="H2798" t="s">
        <v>12</v>
      </c>
    </row>
    <row r="2799" spans="1:8" x14ac:dyDescent="0.25">
      <c r="A2799" t="str">
        <f t="shared" si="51"/>
        <v>99</v>
      </c>
      <c r="B2799" t="str">
        <f>"05467"</f>
        <v>05467</v>
      </c>
      <c r="C2799" t="s">
        <v>628</v>
      </c>
      <c r="D2799">
        <v>125863</v>
      </c>
      <c r="E2799">
        <v>9140</v>
      </c>
      <c r="F2799" s="1">
        <v>45505</v>
      </c>
      <c r="G2799" t="s">
        <v>48</v>
      </c>
      <c r="H2799" t="s">
        <v>12</v>
      </c>
    </row>
    <row r="2800" spans="1:8" x14ac:dyDescent="0.25">
      <c r="A2800" t="str">
        <f t="shared" si="51"/>
        <v>99</v>
      </c>
      <c r="B2800" t="str">
        <f>"03510"</f>
        <v>03510</v>
      </c>
      <c r="C2800" t="s">
        <v>254</v>
      </c>
      <c r="D2800">
        <v>125864</v>
      </c>
      <c r="E2800">
        <v>11941.16</v>
      </c>
      <c r="F2800" s="1">
        <v>45505</v>
      </c>
      <c r="G2800" t="s">
        <v>48</v>
      </c>
      <c r="H2800" t="s">
        <v>12</v>
      </c>
    </row>
    <row r="2801" spans="1:8" x14ac:dyDescent="0.25">
      <c r="A2801" t="str">
        <f t="shared" si="51"/>
        <v>99</v>
      </c>
      <c r="B2801" t="str">
        <f>"05485"</f>
        <v>05485</v>
      </c>
      <c r="C2801" t="s">
        <v>629</v>
      </c>
      <c r="D2801">
        <v>125865</v>
      </c>
      <c r="E2801">
        <v>129550.5</v>
      </c>
      <c r="F2801" s="1">
        <v>45505</v>
      </c>
      <c r="G2801" t="s">
        <v>48</v>
      </c>
      <c r="H2801" t="s">
        <v>12</v>
      </c>
    </row>
    <row r="2802" spans="1:8" x14ac:dyDescent="0.25">
      <c r="A2802" t="str">
        <f t="shared" si="51"/>
        <v>99</v>
      </c>
      <c r="B2802" t="str">
        <f>"03687"</f>
        <v>03687</v>
      </c>
      <c r="C2802" t="s">
        <v>227</v>
      </c>
      <c r="D2802">
        <v>125866</v>
      </c>
      <c r="E2802">
        <v>6255.6</v>
      </c>
      <c r="F2802" s="1">
        <v>45505</v>
      </c>
      <c r="G2802" t="s">
        <v>48</v>
      </c>
      <c r="H2802" t="s">
        <v>12</v>
      </c>
    </row>
    <row r="2803" spans="1:8" x14ac:dyDescent="0.25">
      <c r="A2803" t="str">
        <f t="shared" si="51"/>
        <v>99</v>
      </c>
      <c r="B2803" t="str">
        <f>"01247"</f>
        <v>01247</v>
      </c>
      <c r="C2803" t="s">
        <v>145</v>
      </c>
      <c r="D2803">
        <v>125867</v>
      </c>
      <c r="E2803">
        <v>4650</v>
      </c>
      <c r="F2803" s="1">
        <v>45505</v>
      </c>
      <c r="G2803" t="s">
        <v>48</v>
      </c>
      <c r="H2803" t="s">
        <v>12</v>
      </c>
    </row>
    <row r="2804" spans="1:8" x14ac:dyDescent="0.25">
      <c r="A2804" t="str">
        <f t="shared" si="51"/>
        <v>99</v>
      </c>
      <c r="B2804" t="str">
        <f>"1"</f>
        <v>1</v>
      </c>
      <c r="C2804" t="s">
        <v>630</v>
      </c>
      <c r="D2804">
        <v>125868</v>
      </c>
      <c r="E2804">
        <v>1.3</v>
      </c>
      <c r="F2804" s="1">
        <v>45505</v>
      </c>
      <c r="G2804" t="s">
        <v>48</v>
      </c>
      <c r="H2804" t="s">
        <v>631</v>
      </c>
    </row>
    <row r="2805" spans="1:8" x14ac:dyDescent="0.25">
      <c r="A2805" t="str">
        <f t="shared" si="51"/>
        <v>99</v>
      </c>
      <c r="B2805" t="str">
        <f>"1"</f>
        <v>1</v>
      </c>
      <c r="C2805" t="s">
        <v>632</v>
      </c>
      <c r="D2805">
        <v>125869</v>
      </c>
      <c r="E2805">
        <v>64.58</v>
      </c>
      <c r="F2805" s="1">
        <v>45505</v>
      </c>
      <c r="G2805" t="s">
        <v>48</v>
      </c>
      <c r="H2805" t="s">
        <v>631</v>
      </c>
    </row>
    <row r="2806" spans="1:8" x14ac:dyDescent="0.25">
      <c r="A2806" t="str">
        <f t="shared" si="51"/>
        <v>99</v>
      </c>
      <c r="B2806" t="str">
        <f>"04644"</f>
        <v>04644</v>
      </c>
      <c r="C2806" t="s">
        <v>261</v>
      </c>
      <c r="D2806">
        <v>125870</v>
      </c>
      <c r="E2806">
        <v>152098.32999999999</v>
      </c>
      <c r="F2806" s="1">
        <v>45511</v>
      </c>
      <c r="G2806" t="s">
        <v>48</v>
      </c>
      <c r="H2806" t="s">
        <v>12</v>
      </c>
    </row>
    <row r="2807" spans="1:8" x14ac:dyDescent="0.25">
      <c r="A2807" t="str">
        <f t="shared" si="51"/>
        <v>99</v>
      </c>
      <c r="B2807" t="str">
        <f>"04644"</f>
        <v>04644</v>
      </c>
      <c r="C2807" t="s">
        <v>261</v>
      </c>
      <c r="D2807">
        <v>125871</v>
      </c>
      <c r="E2807">
        <v>598068.22</v>
      </c>
      <c r="F2807" s="1">
        <v>45511</v>
      </c>
      <c r="G2807" t="s">
        <v>48</v>
      </c>
      <c r="H2807" t="s">
        <v>12</v>
      </c>
    </row>
    <row r="2808" spans="1:8" x14ac:dyDescent="0.25">
      <c r="A2808" t="str">
        <f t="shared" si="51"/>
        <v>99</v>
      </c>
      <c r="B2808" t="str">
        <f>"04977"</f>
        <v>04977</v>
      </c>
      <c r="C2808" t="s">
        <v>111</v>
      </c>
      <c r="D2808">
        <v>125872</v>
      </c>
      <c r="E2808">
        <v>4480</v>
      </c>
      <c r="F2808" s="1">
        <v>45511</v>
      </c>
      <c r="G2808" t="s">
        <v>48</v>
      </c>
      <c r="H2808" t="s">
        <v>12</v>
      </c>
    </row>
    <row r="2809" spans="1:8" x14ac:dyDescent="0.25">
      <c r="A2809" t="str">
        <f t="shared" si="51"/>
        <v>99</v>
      </c>
      <c r="B2809" t="str">
        <f>"04977"</f>
        <v>04977</v>
      </c>
      <c r="C2809" t="s">
        <v>111</v>
      </c>
      <c r="D2809">
        <v>125873</v>
      </c>
      <c r="E2809">
        <v>169012.83</v>
      </c>
      <c r="F2809" s="1">
        <v>45511</v>
      </c>
      <c r="G2809" t="s">
        <v>48</v>
      </c>
      <c r="H2809" t="s">
        <v>12</v>
      </c>
    </row>
    <row r="2810" spans="1:8" x14ac:dyDescent="0.25">
      <c r="A2810" t="str">
        <f t="shared" si="51"/>
        <v>99</v>
      </c>
      <c r="B2810" t="str">
        <f>"00245"</f>
        <v>00245</v>
      </c>
      <c r="C2810" t="s">
        <v>102</v>
      </c>
      <c r="D2810">
        <v>125874</v>
      </c>
      <c r="E2810">
        <v>100</v>
      </c>
      <c r="F2810" s="1">
        <v>45513</v>
      </c>
      <c r="G2810" t="s">
        <v>48</v>
      </c>
      <c r="H2810" t="s">
        <v>12</v>
      </c>
    </row>
    <row r="2811" spans="1:8" x14ac:dyDescent="0.25">
      <c r="A2811" t="str">
        <f t="shared" si="51"/>
        <v>99</v>
      </c>
      <c r="B2811" t="str">
        <f>"04314"</f>
        <v>04314</v>
      </c>
      <c r="C2811" t="s">
        <v>124</v>
      </c>
      <c r="D2811">
        <v>125875</v>
      </c>
      <c r="E2811">
        <v>4257</v>
      </c>
      <c r="F2811" s="1">
        <v>45520</v>
      </c>
      <c r="G2811" t="s">
        <v>48</v>
      </c>
      <c r="H2811" t="s">
        <v>12</v>
      </c>
    </row>
    <row r="2812" spans="1:8" x14ac:dyDescent="0.25">
      <c r="A2812" t="str">
        <f t="shared" si="51"/>
        <v>99</v>
      </c>
      <c r="B2812" t="str">
        <f>"05398"</f>
        <v>05398</v>
      </c>
      <c r="C2812" t="s">
        <v>50</v>
      </c>
      <c r="D2812">
        <v>125876</v>
      </c>
      <c r="E2812">
        <v>53.66</v>
      </c>
      <c r="F2812" s="1">
        <v>45520</v>
      </c>
      <c r="G2812" t="s">
        <v>48</v>
      </c>
      <c r="H2812" t="s">
        <v>12</v>
      </c>
    </row>
    <row r="2813" spans="1:8" x14ac:dyDescent="0.25">
      <c r="A2813" t="str">
        <f t="shared" si="51"/>
        <v>99</v>
      </c>
      <c r="B2813" t="str">
        <f>"05513"</f>
        <v>05513</v>
      </c>
      <c r="C2813" t="s">
        <v>550</v>
      </c>
      <c r="D2813">
        <v>125877</v>
      </c>
      <c r="E2813">
        <v>368.75</v>
      </c>
      <c r="F2813" s="1">
        <v>45520</v>
      </c>
      <c r="G2813" t="s">
        <v>48</v>
      </c>
      <c r="H2813" t="s">
        <v>12</v>
      </c>
    </row>
    <row r="2814" spans="1:8" x14ac:dyDescent="0.25">
      <c r="A2814" t="str">
        <f t="shared" si="51"/>
        <v>99</v>
      </c>
      <c r="B2814" t="str">
        <f>"02004"</f>
        <v>02004</v>
      </c>
      <c r="C2814" t="s">
        <v>51</v>
      </c>
      <c r="D2814">
        <v>125878</v>
      </c>
      <c r="E2814">
        <v>45.76</v>
      </c>
      <c r="F2814" s="1">
        <v>45520</v>
      </c>
      <c r="G2814" t="s">
        <v>48</v>
      </c>
      <c r="H2814" t="s">
        <v>12</v>
      </c>
    </row>
    <row r="2815" spans="1:8" x14ac:dyDescent="0.25">
      <c r="A2815" t="str">
        <f t="shared" si="51"/>
        <v>99</v>
      </c>
      <c r="B2815" t="str">
        <f>"04463"</f>
        <v>04463</v>
      </c>
      <c r="C2815" t="s">
        <v>52</v>
      </c>
      <c r="D2815">
        <v>125879</v>
      </c>
      <c r="E2815">
        <v>56.99</v>
      </c>
      <c r="F2815" s="1">
        <v>45520</v>
      </c>
      <c r="G2815" t="s">
        <v>30</v>
      </c>
      <c r="H2815" t="s">
        <v>570</v>
      </c>
    </row>
    <row r="2816" spans="1:8" x14ac:dyDescent="0.25">
      <c r="A2816" t="str">
        <f t="shared" si="51"/>
        <v>99</v>
      </c>
      <c r="B2816" t="str">
        <f>"04464"</f>
        <v>04464</v>
      </c>
      <c r="C2816" t="s">
        <v>52</v>
      </c>
      <c r="D2816">
        <v>125880</v>
      </c>
      <c r="E2816">
        <v>58.78</v>
      </c>
      <c r="F2816" s="1">
        <v>45520</v>
      </c>
      <c r="G2816" t="s">
        <v>30</v>
      </c>
      <c r="H2816" t="s">
        <v>570</v>
      </c>
    </row>
    <row r="2817" spans="1:8" x14ac:dyDescent="0.25">
      <c r="A2817" t="str">
        <f t="shared" si="51"/>
        <v>99</v>
      </c>
      <c r="B2817" t="str">
        <f>"04719"</f>
        <v>04719</v>
      </c>
      <c r="C2817" t="s">
        <v>52</v>
      </c>
      <c r="D2817">
        <v>125881</v>
      </c>
      <c r="E2817">
        <v>275.94</v>
      </c>
      <c r="F2817" s="1">
        <v>45520</v>
      </c>
      <c r="G2817" t="s">
        <v>30</v>
      </c>
      <c r="H2817" t="s">
        <v>570</v>
      </c>
    </row>
    <row r="2818" spans="1:8" x14ac:dyDescent="0.25">
      <c r="A2818" t="str">
        <f t="shared" ref="A2818:A2881" si="52">"99"</f>
        <v>99</v>
      </c>
      <c r="B2818" t="str">
        <f>"05072"</f>
        <v>05072</v>
      </c>
      <c r="C2818" t="s">
        <v>52</v>
      </c>
      <c r="D2818">
        <v>125882</v>
      </c>
      <c r="E2818">
        <v>354.82</v>
      </c>
      <c r="F2818" s="1">
        <v>45520</v>
      </c>
      <c r="G2818" t="s">
        <v>30</v>
      </c>
      <c r="H2818" t="s">
        <v>570</v>
      </c>
    </row>
    <row r="2819" spans="1:8" x14ac:dyDescent="0.25">
      <c r="A2819" t="str">
        <f t="shared" si="52"/>
        <v>99</v>
      </c>
      <c r="B2819" t="str">
        <f>"04943"</f>
        <v>04943</v>
      </c>
      <c r="C2819" t="s">
        <v>323</v>
      </c>
      <c r="D2819">
        <v>125883</v>
      </c>
      <c r="E2819">
        <v>10608.45</v>
      </c>
      <c r="F2819" s="1">
        <v>45520</v>
      </c>
      <c r="G2819" t="s">
        <v>48</v>
      </c>
      <c r="H2819" t="s">
        <v>12</v>
      </c>
    </row>
    <row r="2820" spans="1:8" x14ac:dyDescent="0.25">
      <c r="A2820" t="str">
        <f t="shared" si="52"/>
        <v>99</v>
      </c>
      <c r="B2820" t="str">
        <f>"90682"</f>
        <v>90682</v>
      </c>
      <c r="C2820" t="s">
        <v>53</v>
      </c>
      <c r="D2820">
        <v>125884</v>
      </c>
      <c r="E2820">
        <v>1967.65</v>
      </c>
      <c r="F2820" s="1">
        <v>45520</v>
      </c>
      <c r="G2820" t="s">
        <v>48</v>
      </c>
      <c r="H2820" t="s">
        <v>12</v>
      </c>
    </row>
    <row r="2821" spans="1:8" x14ac:dyDescent="0.25">
      <c r="A2821" t="str">
        <f t="shared" si="52"/>
        <v>99</v>
      </c>
      <c r="B2821" t="str">
        <f>"00654"</f>
        <v>00654</v>
      </c>
      <c r="C2821" t="s">
        <v>54</v>
      </c>
      <c r="D2821">
        <v>125885</v>
      </c>
      <c r="E2821">
        <v>944.08</v>
      </c>
      <c r="F2821" s="1">
        <v>45520</v>
      </c>
      <c r="G2821" t="s">
        <v>48</v>
      </c>
      <c r="H2821" t="s">
        <v>12</v>
      </c>
    </row>
    <row r="2822" spans="1:8" x14ac:dyDescent="0.25">
      <c r="A2822" t="str">
        <f t="shared" si="52"/>
        <v>99</v>
      </c>
      <c r="B2822" t="str">
        <f>"04089"</f>
        <v>04089</v>
      </c>
      <c r="C2822" t="s">
        <v>333</v>
      </c>
      <c r="D2822">
        <v>125886</v>
      </c>
      <c r="E2822">
        <v>17580</v>
      </c>
      <c r="F2822" s="1">
        <v>45520</v>
      </c>
      <c r="G2822" t="s">
        <v>48</v>
      </c>
      <c r="H2822" t="s">
        <v>12</v>
      </c>
    </row>
    <row r="2823" spans="1:8" x14ac:dyDescent="0.25">
      <c r="A2823" t="str">
        <f t="shared" si="52"/>
        <v>99</v>
      </c>
      <c r="B2823" t="str">
        <f>"00912"</f>
        <v>00912</v>
      </c>
      <c r="C2823" t="s">
        <v>633</v>
      </c>
      <c r="D2823">
        <v>125887</v>
      </c>
      <c r="E2823">
        <v>300</v>
      </c>
      <c r="F2823" s="1">
        <v>45520</v>
      </c>
      <c r="G2823" t="s">
        <v>48</v>
      </c>
      <c r="H2823" t="s">
        <v>12</v>
      </c>
    </row>
    <row r="2824" spans="1:8" x14ac:dyDescent="0.25">
      <c r="A2824" t="str">
        <f t="shared" si="52"/>
        <v>99</v>
      </c>
      <c r="B2824" t="str">
        <f>"04621"</f>
        <v>04621</v>
      </c>
      <c r="C2824" t="s">
        <v>55</v>
      </c>
      <c r="D2824">
        <v>125888</v>
      </c>
      <c r="E2824">
        <v>138</v>
      </c>
      <c r="F2824" s="1">
        <v>45520</v>
      </c>
      <c r="G2824" t="s">
        <v>48</v>
      </c>
      <c r="H2824" t="s">
        <v>12</v>
      </c>
    </row>
    <row r="2825" spans="1:8" x14ac:dyDescent="0.25">
      <c r="A2825" t="str">
        <f t="shared" si="52"/>
        <v>99</v>
      </c>
      <c r="B2825" t="str">
        <f>"01525"</f>
        <v>01525</v>
      </c>
      <c r="C2825" t="s">
        <v>56</v>
      </c>
      <c r="D2825">
        <v>125889</v>
      </c>
      <c r="E2825">
        <v>229.86</v>
      </c>
      <c r="F2825" s="1">
        <v>45520</v>
      </c>
      <c r="G2825" t="s">
        <v>48</v>
      </c>
      <c r="H2825" t="s">
        <v>12</v>
      </c>
    </row>
    <row r="2826" spans="1:8" x14ac:dyDescent="0.25">
      <c r="A2826" t="str">
        <f t="shared" si="52"/>
        <v>99</v>
      </c>
      <c r="B2826" t="str">
        <f>"04388"</f>
        <v>04388</v>
      </c>
      <c r="C2826" t="s">
        <v>58</v>
      </c>
      <c r="D2826">
        <v>125890</v>
      </c>
      <c r="E2826">
        <v>727.3</v>
      </c>
      <c r="F2826" s="1">
        <v>45520</v>
      </c>
      <c r="G2826" t="s">
        <v>48</v>
      </c>
      <c r="H2826" t="s">
        <v>12</v>
      </c>
    </row>
    <row r="2827" spans="1:8" x14ac:dyDescent="0.25">
      <c r="A2827" t="str">
        <f t="shared" si="52"/>
        <v>99</v>
      </c>
      <c r="B2827" t="str">
        <f>"05004"</f>
        <v>05004</v>
      </c>
      <c r="C2827" t="s">
        <v>264</v>
      </c>
      <c r="D2827">
        <v>125891</v>
      </c>
      <c r="E2827">
        <v>22.62</v>
      </c>
      <c r="F2827" s="1">
        <v>45520</v>
      </c>
      <c r="G2827" t="s">
        <v>48</v>
      </c>
      <c r="H2827" t="s">
        <v>12</v>
      </c>
    </row>
    <row r="2828" spans="1:8" x14ac:dyDescent="0.25">
      <c r="A2828" t="str">
        <f t="shared" si="52"/>
        <v>99</v>
      </c>
      <c r="B2828" t="str">
        <f>"05257"</f>
        <v>05257</v>
      </c>
      <c r="C2828" t="s">
        <v>157</v>
      </c>
      <c r="D2828">
        <v>125892</v>
      </c>
      <c r="E2828">
        <v>1860</v>
      </c>
      <c r="F2828" s="1">
        <v>45520</v>
      </c>
      <c r="G2828" t="s">
        <v>48</v>
      </c>
      <c r="H2828" t="s">
        <v>12</v>
      </c>
    </row>
    <row r="2829" spans="1:8" x14ac:dyDescent="0.25">
      <c r="A2829" t="str">
        <f t="shared" si="52"/>
        <v>99</v>
      </c>
      <c r="B2829" t="str">
        <f>"00160"</f>
        <v>00160</v>
      </c>
      <c r="C2829" t="s">
        <v>388</v>
      </c>
      <c r="D2829">
        <v>125893</v>
      </c>
      <c r="E2829">
        <v>66.989999999999995</v>
      </c>
      <c r="F2829" s="1">
        <v>45520</v>
      </c>
      <c r="G2829" t="s">
        <v>48</v>
      </c>
      <c r="H2829" t="s">
        <v>12</v>
      </c>
    </row>
    <row r="2830" spans="1:8" x14ac:dyDescent="0.25">
      <c r="A2830" t="str">
        <f t="shared" si="52"/>
        <v>99</v>
      </c>
      <c r="B2830" t="str">
        <f>"05524"</f>
        <v>05524</v>
      </c>
      <c r="C2830" t="s">
        <v>634</v>
      </c>
      <c r="D2830">
        <v>125894</v>
      </c>
      <c r="E2830">
        <v>150</v>
      </c>
      <c r="F2830" s="1">
        <v>45520</v>
      </c>
      <c r="G2830" t="s">
        <v>48</v>
      </c>
      <c r="H2830" t="s">
        <v>12</v>
      </c>
    </row>
    <row r="2831" spans="1:8" x14ac:dyDescent="0.25">
      <c r="A2831" t="str">
        <f t="shared" si="52"/>
        <v>99</v>
      </c>
      <c r="B2831" t="str">
        <f>"05129"</f>
        <v>05129</v>
      </c>
      <c r="C2831" t="s">
        <v>60</v>
      </c>
      <c r="D2831">
        <v>125895</v>
      </c>
      <c r="E2831">
        <v>85.38</v>
      </c>
      <c r="F2831" s="1">
        <v>45520</v>
      </c>
      <c r="G2831" t="s">
        <v>48</v>
      </c>
      <c r="H2831" t="s">
        <v>12</v>
      </c>
    </row>
    <row r="2832" spans="1:8" x14ac:dyDescent="0.25">
      <c r="A2832" t="str">
        <f t="shared" si="52"/>
        <v>99</v>
      </c>
      <c r="B2832" t="str">
        <f>"05024"</f>
        <v>05024</v>
      </c>
      <c r="C2832" t="s">
        <v>201</v>
      </c>
      <c r="D2832">
        <v>125896</v>
      </c>
      <c r="E2832">
        <v>443.36</v>
      </c>
      <c r="F2832" s="1">
        <v>45520</v>
      </c>
      <c r="G2832" t="s">
        <v>48</v>
      </c>
      <c r="H2832" t="s">
        <v>12</v>
      </c>
    </row>
    <row r="2833" spans="1:8" x14ac:dyDescent="0.25">
      <c r="A2833" t="str">
        <f t="shared" si="52"/>
        <v>99</v>
      </c>
      <c r="B2833" t="str">
        <f>"00340"</f>
        <v>00340</v>
      </c>
      <c r="C2833" t="s">
        <v>61</v>
      </c>
      <c r="D2833">
        <v>125897</v>
      </c>
      <c r="E2833">
        <v>89328.95</v>
      </c>
      <c r="F2833" s="1">
        <v>45520</v>
      </c>
      <c r="G2833" t="s">
        <v>48</v>
      </c>
      <c r="H2833" t="s">
        <v>12</v>
      </c>
    </row>
    <row r="2834" spans="1:8" x14ac:dyDescent="0.25">
      <c r="A2834" t="str">
        <f t="shared" si="52"/>
        <v>99</v>
      </c>
      <c r="B2834" t="str">
        <f>"04154"</f>
        <v>04154</v>
      </c>
      <c r="C2834" t="s">
        <v>243</v>
      </c>
      <c r="D2834">
        <v>125898</v>
      </c>
      <c r="E2834">
        <v>750</v>
      </c>
      <c r="F2834" s="1">
        <v>45520</v>
      </c>
      <c r="G2834" t="s">
        <v>48</v>
      </c>
      <c r="H2834" t="s">
        <v>12</v>
      </c>
    </row>
    <row r="2835" spans="1:8" x14ac:dyDescent="0.25">
      <c r="A2835" t="str">
        <f t="shared" si="52"/>
        <v>99</v>
      </c>
      <c r="B2835" t="str">
        <f>"01506"</f>
        <v>01506</v>
      </c>
      <c r="C2835" t="s">
        <v>64</v>
      </c>
      <c r="D2835">
        <v>125899</v>
      </c>
      <c r="E2835">
        <v>275</v>
      </c>
      <c r="F2835" s="1">
        <v>45520</v>
      </c>
      <c r="G2835" t="s">
        <v>48</v>
      </c>
      <c r="H2835" t="s">
        <v>12</v>
      </c>
    </row>
    <row r="2836" spans="1:8" x14ac:dyDescent="0.25">
      <c r="A2836" t="str">
        <f t="shared" si="52"/>
        <v>99</v>
      </c>
      <c r="B2836" t="str">
        <f>"03647"</f>
        <v>03647</v>
      </c>
      <c r="C2836" t="s">
        <v>244</v>
      </c>
      <c r="D2836">
        <v>125900</v>
      </c>
      <c r="E2836">
        <v>520</v>
      </c>
      <c r="F2836" s="1">
        <v>45520</v>
      </c>
      <c r="G2836" t="s">
        <v>48</v>
      </c>
      <c r="H2836" t="s">
        <v>12</v>
      </c>
    </row>
    <row r="2837" spans="1:8" x14ac:dyDescent="0.25">
      <c r="A2837" t="str">
        <f t="shared" si="52"/>
        <v>99</v>
      </c>
      <c r="B2837" t="str">
        <f>"05543"</f>
        <v>05543</v>
      </c>
      <c r="C2837" t="s">
        <v>635</v>
      </c>
      <c r="D2837">
        <v>125901</v>
      </c>
      <c r="E2837">
        <v>94.5</v>
      </c>
      <c r="F2837" s="1">
        <v>45520</v>
      </c>
      <c r="G2837" t="s">
        <v>48</v>
      </c>
      <c r="H2837" t="s">
        <v>12</v>
      </c>
    </row>
    <row r="2838" spans="1:8" x14ac:dyDescent="0.25">
      <c r="A2838" t="str">
        <f t="shared" si="52"/>
        <v>99</v>
      </c>
      <c r="B2838" t="str">
        <f>"05542"</f>
        <v>05542</v>
      </c>
      <c r="C2838" t="s">
        <v>636</v>
      </c>
      <c r="D2838">
        <v>125902</v>
      </c>
      <c r="E2838">
        <v>150</v>
      </c>
      <c r="F2838" s="1">
        <v>45520</v>
      </c>
      <c r="G2838" t="s">
        <v>48</v>
      </c>
      <c r="H2838" t="s">
        <v>12</v>
      </c>
    </row>
    <row r="2839" spans="1:8" x14ac:dyDescent="0.25">
      <c r="A2839" t="str">
        <f t="shared" si="52"/>
        <v>99</v>
      </c>
      <c r="B2839" t="str">
        <f>"04206"</f>
        <v>04206</v>
      </c>
      <c r="C2839" t="s">
        <v>129</v>
      </c>
      <c r="D2839">
        <v>125903</v>
      </c>
      <c r="E2839">
        <v>173.13</v>
      </c>
      <c r="F2839" s="1">
        <v>45520</v>
      </c>
      <c r="G2839" t="s">
        <v>48</v>
      </c>
      <c r="H2839" t="s">
        <v>12</v>
      </c>
    </row>
    <row r="2840" spans="1:8" x14ac:dyDescent="0.25">
      <c r="A2840" t="str">
        <f t="shared" si="52"/>
        <v>99</v>
      </c>
      <c r="B2840" t="str">
        <f>"00364"</f>
        <v>00364</v>
      </c>
      <c r="C2840" t="s">
        <v>165</v>
      </c>
      <c r="D2840">
        <v>125904</v>
      </c>
      <c r="E2840">
        <v>516.33000000000004</v>
      </c>
      <c r="F2840" s="1">
        <v>45520</v>
      </c>
      <c r="G2840" t="s">
        <v>48</v>
      </c>
      <c r="H2840" t="s">
        <v>12</v>
      </c>
    </row>
    <row r="2841" spans="1:8" x14ac:dyDescent="0.25">
      <c r="A2841" t="str">
        <f t="shared" si="52"/>
        <v>99</v>
      </c>
      <c r="B2841" t="str">
        <f>"03010"</f>
        <v>03010</v>
      </c>
      <c r="C2841" t="s">
        <v>71</v>
      </c>
      <c r="D2841">
        <v>125905</v>
      </c>
      <c r="E2841">
        <v>404.26</v>
      </c>
      <c r="F2841" s="1">
        <v>45520</v>
      </c>
      <c r="G2841" t="s">
        <v>48</v>
      </c>
      <c r="H2841" t="s">
        <v>12</v>
      </c>
    </row>
    <row r="2842" spans="1:8" x14ac:dyDescent="0.25">
      <c r="A2842" t="str">
        <f t="shared" si="52"/>
        <v>99</v>
      </c>
      <c r="B2842" t="str">
        <f>"01877"</f>
        <v>01877</v>
      </c>
      <c r="C2842" t="s">
        <v>74</v>
      </c>
      <c r="D2842">
        <v>125906</v>
      </c>
      <c r="E2842">
        <v>122.64</v>
      </c>
      <c r="F2842" s="1">
        <v>45520</v>
      </c>
      <c r="G2842" t="s">
        <v>48</v>
      </c>
      <c r="H2842" t="s">
        <v>12</v>
      </c>
    </row>
    <row r="2843" spans="1:8" x14ac:dyDescent="0.25">
      <c r="A2843" t="str">
        <f t="shared" si="52"/>
        <v>99</v>
      </c>
      <c r="B2843" t="str">
        <f>"04802"</f>
        <v>04802</v>
      </c>
      <c r="C2843" t="s">
        <v>14</v>
      </c>
      <c r="D2843">
        <v>125907</v>
      </c>
      <c r="E2843">
        <v>119.6</v>
      </c>
      <c r="F2843" s="1">
        <v>45520</v>
      </c>
      <c r="G2843" t="s">
        <v>48</v>
      </c>
      <c r="H2843" t="s">
        <v>12</v>
      </c>
    </row>
    <row r="2844" spans="1:8" x14ac:dyDescent="0.25">
      <c r="A2844" t="str">
        <f t="shared" si="52"/>
        <v>99</v>
      </c>
      <c r="B2844" t="str">
        <f>"04304"</f>
        <v>04304</v>
      </c>
      <c r="C2844" t="s">
        <v>76</v>
      </c>
      <c r="D2844">
        <v>125908</v>
      </c>
      <c r="E2844">
        <v>20672.25</v>
      </c>
      <c r="F2844" s="1">
        <v>45520</v>
      </c>
      <c r="G2844" t="s">
        <v>48</v>
      </c>
      <c r="H2844" t="s">
        <v>12</v>
      </c>
    </row>
    <row r="2845" spans="1:8" x14ac:dyDescent="0.25">
      <c r="A2845" t="str">
        <f t="shared" si="52"/>
        <v>99</v>
      </c>
      <c r="B2845" t="str">
        <f>"02969"</f>
        <v>02969</v>
      </c>
      <c r="C2845" t="s">
        <v>170</v>
      </c>
      <c r="D2845">
        <v>125909</v>
      </c>
      <c r="E2845">
        <v>270</v>
      </c>
      <c r="F2845" s="1">
        <v>45520</v>
      </c>
      <c r="G2845" t="s">
        <v>48</v>
      </c>
      <c r="H2845" t="s">
        <v>12</v>
      </c>
    </row>
    <row r="2846" spans="1:8" x14ac:dyDescent="0.25">
      <c r="A2846" t="str">
        <f t="shared" si="52"/>
        <v>99</v>
      </c>
      <c r="B2846" t="str">
        <f>"01204"</f>
        <v>01204</v>
      </c>
      <c r="C2846" t="s">
        <v>79</v>
      </c>
      <c r="D2846">
        <v>125910</v>
      </c>
      <c r="E2846">
        <v>140.25</v>
      </c>
      <c r="F2846" s="1">
        <v>45520</v>
      </c>
      <c r="G2846" t="s">
        <v>48</v>
      </c>
      <c r="H2846" t="s">
        <v>12</v>
      </c>
    </row>
    <row r="2847" spans="1:8" x14ac:dyDescent="0.25">
      <c r="A2847" t="str">
        <f t="shared" si="52"/>
        <v>99</v>
      </c>
      <c r="B2847" t="str">
        <f>"01415"</f>
        <v>01415</v>
      </c>
      <c r="C2847" t="s">
        <v>81</v>
      </c>
      <c r="D2847">
        <v>125911</v>
      </c>
      <c r="E2847">
        <v>2517.1799999999998</v>
      </c>
      <c r="F2847" s="1">
        <v>45520</v>
      </c>
      <c r="G2847" t="s">
        <v>48</v>
      </c>
      <c r="H2847" t="s">
        <v>12</v>
      </c>
    </row>
    <row r="2848" spans="1:8" x14ac:dyDescent="0.25">
      <c r="A2848" t="str">
        <f t="shared" si="52"/>
        <v>99</v>
      </c>
      <c r="B2848" t="str">
        <f>"05545"</f>
        <v>05545</v>
      </c>
      <c r="C2848" t="s">
        <v>637</v>
      </c>
      <c r="D2848">
        <v>125913</v>
      </c>
      <c r="E2848">
        <v>170</v>
      </c>
      <c r="F2848" s="1">
        <v>45520</v>
      </c>
      <c r="G2848" t="s">
        <v>48</v>
      </c>
      <c r="H2848" t="s">
        <v>12</v>
      </c>
    </row>
    <row r="2849" spans="1:8" x14ac:dyDescent="0.25">
      <c r="A2849" t="str">
        <f t="shared" si="52"/>
        <v>99</v>
      </c>
      <c r="B2849" t="str">
        <f>"00565"</f>
        <v>00565</v>
      </c>
      <c r="C2849" t="s">
        <v>82</v>
      </c>
      <c r="D2849">
        <v>125914</v>
      </c>
      <c r="E2849">
        <v>1318.39</v>
      </c>
      <c r="F2849" s="1">
        <v>45520</v>
      </c>
      <c r="G2849" t="s">
        <v>48</v>
      </c>
      <c r="H2849" t="s">
        <v>12</v>
      </c>
    </row>
    <row r="2850" spans="1:8" x14ac:dyDescent="0.25">
      <c r="A2850" t="str">
        <f t="shared" si="52"/>
        <v>99</v>
      </c>
      <c r="B2850" t="str">
        <f>"04533"</f>
        <v>04533</v>
      </c>
      <c r="C2850" t="s">
        <v>338</v>
      </c>
      <c r="D2850">
        <v>125919</v>
      </c>
      <c r="E2850">
        <v>142.80000000000001</v>
      </c>
      <c r="F2850" s="1">
        <v>45520</v>
      </c>
      <c r="G2850" t="s">
        <v>48</v>
      </c>
      <c r="H2850" t="s">
        <v>12</v>
      </c>
    </row>
    <row r="2851" spans="1:8" x14ac:dyDescent="0.25">
      <c r="A2851" t="str">
        <f t="shared" si="52"/>
        <v>99</v>
      </c>
      <c r="B2851" t="str">
        <f>"05241"</f>
        <v>05241</v>
      </c>
      <c r="C2851" t="s">
        <v>84</v>
      </c>
      <c r="D2851">
        <v>125920</v>
      </c>
      <c r="E2851">
        <v>56</v>
      </c>
      <c r="F2851" s="1">
        <v>45520</v>
      </c>
      <c r="G2851" t="s">
        <v>48</v>
      </c>
      <c r="H2851" t="s">
        <v>12</v>
      </c>
    </row>
    <row r="2852" spans="1:8" x14ac:dyDescent="0.25">
      <c r="A2852" t="str">
        <f t="shared" si="52"/>
        <v>99</v>
      </c>
      <c r="B2852" t="str">
        <f>"05282"</f>
        <v>05282</v>
      </c>
      <c r="C2852" t="s">
        <v>174</v>
      </c>
      <c r="D2852">
        <v>125921</v>
      </c>
      <c r="E2852">
        <v>621.41999999999996</v>
      </c>
      <c r="F2852" s="1">
        <v>45520</v>
      </c>
      <c r="G2852" t="s">
        <v>48</v>
      </c>
      <c r="H2852" t="s">
        <v>12</v>
      </c>
    </row>
    <row r="2853" spans="1:8" x14ac:dyDescent="0.25">
      <c r="A2853" t="str">
        <f t="shared" si="52"/>
        <v>99</v>
      </c>
      <c r="B2853" t="str">
        <f>"04331"</f>
        <v>04331</v>
      </c>
      <c r="C2853" t="s">
        <v>86</v>
      </c>
      <c r="D2853">
        <v>125922</v>
      </c>
      <c r="E2853">
        <v>7875</v>
      </c>
      <c r="F2853" s="1">
        <v>45520</v>
      </c>
      <c r="G2853" t="s">
        <v>48</v>
      </c>
      <c r="H2853" t="s">
        <v>12</v>
      </c>
    </row>
    <row r="2854" spans="1:8" x14ac:dyDescent="0.25">
      <c r="A2854" t="str">
        <f t="shared" si="52"/>
        <v>99</v>
      </c>
      <c r="B2854" t="str">
        <f>"03974"</f>
        <v>03974</v>
      </c>
      <c r="C2854" t="s">
        <v>176</v>
      </c>
      <c r="D2854">
        <v>125923</v>
      </c>
      <c r="E2854">
        <v>1725.99</v>
      </c>
      <c r="F2854" s="1">
        <v>45520</v>
      </c>
      <c r="G2854" t="s">
        <v>48</v>
      </c>
      <c r="H2854" t="s">
        <v>12</v>
      </c>
    </row>
    <row r="2855" spans="1:8" x14ac:dyDescent="0.25">
      <c r="A2855" t="str">
        <f t="shared" si="52"/>
        <v>99</v>
      </c>
      <c r="B2855" t="str">
        <f>"03734"</f>
        <v>03734</v>
      </c>
      <c r="C2855" t="s">
        <v>177</v>
      </c>
      <c r="D2855">
        <v>125924</v>
      </c>
      <c r="E2855">
        <v>40</v>
      </c>
      <c r="F2855" s="1">
        <v>45520</v>
      </c>
      <c r="G2855" t="s">
        <v>48</v>
      </c>
      <c r="H2855" t="s">
        <v>12</v>
      </c>
    </row>
    <row r="2856" spans="1:8" x14ac:dyDescent="0.25">
      <c r="A2856" t="str">
        <f t="shared" si="52"/>
        <v>99</v>
      </c>
      <c r="B2856" t="str">
        <f>"05142"</f>
        <v>05142</v>
      </c>
      <c r="C2856" t="s">
        <v>92</v>
      </c>
      <c r="D2856">
        <v>125925</v>
      </c>
      <c r="E2856">
        <v>438.65</v>
      </c>
      <c r="F2856" s="1">
        <v>45520</v>
      </c>
      <c r="G2856" t="s">
        <v>48</v>
      </c>
      <c r="H2856" t="s">
        <v>12</v>
      </c>
    </row>
    <row r="2857" spans="1:8" x14ac:dyDescent="0.25">
      <c r="A2857" t="str">
        <f t="shared" si="52"/>
        <v>99</v>
      </c>
      <c r="B2857" t="str">
        <f>"00663"</f>
        <v>00663</v>
      </c>
      <c r="C2857" t="s">
        <v>93</v>
      </c>
      <c r="D2857">
        <v>125926</v>
      </c>
      <c r="E2857">
        <v>124.95</v>
      </c>
      <c r="F2857" s="1">
        <v>45520</v>
      </c>
      <c r="G2857" t="s">
        <v>48</v>
      </c>
      <c r="H2857" t="s">
        <v>12</v>
      </c>
    </row>
    <row r="2858" spans="1:8" x14ac:dyDescent="0.25">
      <c r="A2858" t="str">
        <f t="shared" si="52"/>
        <v>99</v>
      </c>
      <c r="B2858" t="str">
        <f>"02536"</f>
        <v>02536</v>
      </c>
      <c r="C2858" t="s">
        <v>96</v>
      </c>
      <c r="D2858">
        <v>125927</v>
      </c>
      <c r="E2858">
        <v>669.26</v>
      </c>
      <c r="F2858" s="1">
        <v>45520</v>
      </c>
      <c r="G2858" t="s">
        <v>48</v>
      </c>
      <c r="H2858" t="s">
        <v>12</v>
      </c>
    </row>
    <row r="2859" spans="1:8" x14ac:dyDescent="0.25">
      <c r="A2859" t="str">
        <f t="shared" si="52"/>
        <v>99</v>
      </c>
      <c r="B2859" t="str">
        <f>"04245"</f>
        <v>04245</v>
      </c>
      <c r="C2859" t="s">
        <v>178</v>
      </c>
      <c r="D2859">
        <v>125928</v>
      </c>
      <c r="E2859">
        <v>900</v>
      </c>
      <c r="F2859" s="1">
        <v>45520</v>
      </c>
      <c r="G2859" t="s">
        <v>48</v>
      </c>
      <c r="H2859" t="s">
        <v>12</v>
      </c>
    </row>
    <row r="2860" spans="1:8" x14ac:dyDescent="0.25">
      <c r="A2860" t="str">
        <f t="shared" si="52"/>
        <v>99</v>
      </c>
      <c r="B2860" t="str">
        <f>"02571"</f>
        <v>02571</v>
      </c>
      <c r="C2860" t="s">
        <v>8</v>
      </c>
      <c r="D2860">
        <v>125929</v>
      </c>
      <c r="E2860">
        <v>49</v>
      </c>
      <c r="F2860" s="1">
        <v>45520</v>
      </c>
      <c r="G2860" t="s">
        <v>48</v>
      </c>
      <c r="H2860" t="s">
        <v>12</v>
      </c>
    </row>
    <row r="2861" spans="1:8" x14ac:dyDescent="0.25">
      <c r="A2861" t="str">
        <f t="shared" si="52"/>
        <v>99</v>
      </c>
      <c r="B2861" t="str">
        <f>"04949"</f>
        <v>04949</v>
      </c>
      <c r="C2861" t="s">
        <v>8</v>
      </c>
      <c r="D2861">
        <v>125930</v>
      </c>
      <c r="E2861">
        <v>86</v>
      </c>
      <c r="F2861" s="1">
        <v>45520</v>
      </c>
      <c r="G2861" t="s">
        <v>48</v>
      </c>
      <c r="H2861" t="s">
        <v>12</v>
      </c>
    </row>
    <row r="2862" spans="1:8" x14ac:dyDescent="0.25">
      <c r="A2862" t="str">
        <f t="shared" si="52"/>
        <v>99</v>
      </c>
      <c r="B2862" t="str">
        <f>"04308"</f>
        <v>04308</v>
      </c>
      <c r="C2862" t="s">
        <v>136</v>
      </c>
      <c r="D2862">
        <v>125931</v>
      </c>
      <c r="E2862">
        <v>2978.63</v>
      </c>
      <c r="F2862" s="1">
        <v>45520</v>
      </c>
      <c r="G2862" t="s">
        <v>48</v>
      </c>
      <c r="H2862" t="s">
        <v>12</v>
      </c>
    </row>
    <row r="2863" spans="1:8" x14ac:dyDescent="0.25">
      <c r="A2863" t="str">
        <f t="shared" si="52"/>
        <v>99</v>
      </c>
      <c r="B2863" t="str">
        <f>"04598"</f>
        <v>04598</v>
      </c>
      <c r="C2863" t="s">
        <v>352</v>
      </c>
      <c r="D2863">
        <v>125932</v>
      </c>
      <c r="E2863">
        <v>330</v>
      </c>
      <c r="F2863" s="1">
        <v>45520</v>
      </c>
      <c r="G2863" t="s">
        <v>48</v>
      </c>
      <c r="H2863" t="s">
        <v>12</v>
      </c>
    </row>
    <row r="2864" spans="1:8" x14ac:dyDescent="0.25">
      <c r="A2864" t="str">
        <f t="shared" si="52"/>
        <v>99</v>
      </c>
      <c r="B2864" t="str">
        <f>"00437"</f>
        <v>00437</v>
      </c>
      <c r="C2864" t="s">
        <v>99</v>
      </c>
      <c r="D2864">
        <v>125933</v>
      </c>
      <c r="E2864">
        <v>207.07</v>
      </c>
      <c r="F2864" s="1">
        <v>45520</v>
      </c>
      <c r="G2864" t="s">
        <v>48</v>
      </c>
      <c r="H2864" t="s">
        <v>12</v>
      </c>
    </row>
    <row r="2865" spans="1:8" x14ac:dyDescent="0.25">
      <c r="A2865" t="str">
        <f t="shared" si="52"/>
        <v>99</v>
      </c>
      <c r="B2865" t="str">
        <f>"05538"</f>
        <v>05538</v>
      </c>
      <c r="C2865" t="s">
        <v>623</v>
      </c>
      <c r="D2865">
        <v>125934</v>
      </c>
      <c r="E2865">
        <v>685.12</v>
      </c>
      <c r="F2865" s="1">
        <v>45520</v>
      </c>
      <c r="G2865" t="s">
        <v>48</v>
      </c>
      <c r="H2865" t="s">
        <v>12</v>
      </c>
    </row>
    <row r="2866" spans="1:8" x14ac:dyDescent="0.25">
      <c r="A2866" t="str">
        <f t="shared" si="52"/>
        <v>99</v>
      </c>
      <c r="B2866" t="str">
        <f>"04876"</f>
        <v>04876</v>
      </c>
      <c r="C2866" t="s">
        <v>595</v>
      </c>
      <c r="D2866">
        <v>125935</v>
      </c>
      <c r="E2866">
        <v>111916.8</v>
      </c>
      <c r="F2866" s="1">
        <v>45520</v>
      </c>
      <c r="G2866" t="s">
        <v>48</v>
      </c>
      <c r="H2866" t="s">
        <v>12</v>
      </c>
    </row>
    <row r="2867" spans="1:8" x14ac:dyDescent="0.25">
      <c r="A2867" t="str">
        <f t="shared" si="52"/>
        <v>99</v>
      </c>
      <c r="B2867" t="str">
        <f>"03906"</f>
        <v>03906</v>
      </c>
      <c r="C2867" t="s">
        <v>492</v>
      </c>
      <c r="D2867">
        <v>125936</v>
      </c>
      <c r="E2867">
        <v>163.83000000000001</v>
      </c>
      <c r="F2867" s="1">
        <v>45520</v>
      </c>
      <c r="G2867" t="s">
        <v>48</v>
      </c>
      <c r="H2867" t="s">
        <v>12</v>
      </c>
    </row>
    <row r="2868" spans="1:8" x14ac:dyDescent="0.25">
      <c r="A2868" t="str">
        <f t="shared" si="52"/>
        <v>99</v>
      </c>
      <c r="B2868" t="str">
        <f>"00246"</f>
        <v>00246</v>
      </c>
      <c r="C2868" t="s">
        <v>102</v>
      </c>
      <c r="D2868">
        <v>125937</v>
      </c>
      <c r="E2868">
        <v>56.13</v>
      </c>
      <c r="F2868" s="1">
        <v>45520</v>
      </c>
      <c r="G2868" t="s">
        <v>48</v>
      </c>
      <c r="H2868" t="s">
        <v>12</v>
      </c>
    </row>
    <row r="2869" spans="1:8" x14ac:dyDescent="0.25">
      <c r="A2869" t="str">
        <f t="shared" si="52"/>
        <v>99</v>
      </c>
      <c r="B2869" t="str">
        <f>"05382"</f>
        <v>05382</v>
      </c>
      <c r="C2869" t="s">
        <v>103</v>
      </c>
      <c r="D2869">
        <v>125938</v>
      </c>
      <c r="E2869">
        <v>99.91</v>
      </c>
      <c r="F2869" s="1">
        <v>45520</v>
      </c>
      <c r="G2869" t="s">
        <v>48</v>
      </c>
      <c r="H2869" t="s">
        <v>12</v>
      </c>
    </row>
    <row r="2870" spans="1:8" x14ac:dyDescent="0.25">
      <c r="A2870" t="str">
        <f t="shared" si="52"/>
        <v>99</v>
      </c>
      <c r="B2870" t="str">
        <f>"03483"</f>
        <v>03483</v>
      </c>
      <c r="C2870" t="s">
        <v>277</v>
      </c>
      <c r="D2870">
        <v>125939</v>
      </c>
      <c r="E2870">
        <v>100</v>
      </c>
      <c r="F2870" s="1">
        <v>45520</v>
      </c>
      <c r="G2870" t="s">
        <v>48</v>
      </c>
      <c r="H2870" t="s">
        <v>12</v>
      </c>
    </row>
    <row r="2871" spans="1:8" x14ac:dyDescent="0.25">
      <c r="A2871" t="str">
        <f t="shared" si="52"/>
        <v>99</v>
      </c>
      <c r="B2871" t="str">
        <f>"05078"</f>
        <v>05078</v>
      </c>
      <c r="C2871" t="s">
        <v>279</v>
      </c>
      <c r="D2871">
        <v>125940</v>
      </c>
      <c r="E2871">
        <v>229.53</v>
      </c>
      <c r="F2871" s="1">
        <v>45520</v>
      </c>
      <c r="G2871" t="s">
        <v>48</v>
      </c>
      <c r="H2871" t="s">
        <v>12</v>
      </c>
    </row>
    <row r="2872" spans="1:8" x14ac:dyDescent="0.25">
      <c r="A2872" t="str">
        <f t="shared" si="52"/>
        <v>99</v>
      </c>
      <c r="B2872" t="str">
        <f>"04117"</f>
        <v>04117</v>
      </c>
      <c r="C2872" t="s">
        <v>355</v>
      </c>
      <c r="D2872">
        <v>125941</v>
      </c>
      <c r="E2872">
        <v>236.25</v>
      </c>
      <c r="F2872" s="1">
        <v>45520</v>
      </c>
      <c r="G2872" t="s">
        <v>48</v>
      </c>
      <c r="H2872" t="s">
        <v>12</v>
      </c>
    </row>
    <row r="2873" spans="1:8" x14ac:dyDescent="0.25">
      <c r="A2873" t="str">
        <f t="shared" si="52"/>
        <v>99</v>
      </c>
      <c r="B2873" t="str">
        <f>"04302"</f>
        <v>04302</v>
      </c>
      <c r="C2873" t="s">
        <v>510</v>
      </c>
      <c r="D2873">
        <v>125942</v>
      </c>
      <c r="E2873">
        <v>140</v>
      </c>
      <c r="F2873" s="1">
        <v>45520</v>
      </c>
      <c r="G2873" t="s">
        <v>48</v>
      </c>
      <c r="H2873" t="s">
        <v>12</v>
      </c>
    </row>
    <row r="2874" spans="1:8" x14ac:dyDescent="0.25">
      <c r="A2874" t="str">
        <f t="shared" si="52"/>
        <v>99</v>
      </c>
      <c r="B2874" t="str">
        <f>"03365"</f>
        <v>03365</v>
      </c>
      <c r="C2874" t="s">
        <v>440</v>
      </c>
      <c r="D2874">
        <v>125943</v>
      </c>
      <c r="E2874">
        <v>140</v>
      </c>
      <c r="F2874" s="1">
        <v>45520</v>
      </c>
      <c r="G2874" t="s">
        <v>48</v>
      </c>
      <c r="H2874" t="s">
        <v>12</v>
      </c>
    </row>
    <row r="2875" spans="1:8" x14ac:dyDescent="0.25">
      <c r="A2875" t="str">
        <f t="shared" si="52"/>
        <v>99</v>
      </c>
      <c r="B2875" t="str">
        <f>"04473"</f>
        <v>04473</v>
      </c>
      <c r="C2875" t="s">
        <v>107</v>
      </c>
      <c r="D2875">
        <v>125944</v>
      </c>
      <c r="E2875">
        <v>148.5</v>
      </c>
      <c r="F2875" s="1">
        <v>45520</v>
      </c>
      <c r="G2875" t="s">
        <v>48</v>
      </c>
      <c r="H2875" t="s">
        <v>12</v>
      </c>
    </row>
    <row r="2876" spans="1:8" x14ac:dyDescent="0.25">
      <c r="A2876" t="str">
        <f t="shared" si="52"/>
        <v>99</v>
      </c>
      <c r="B2876" t="str">
        <f>"00916"</f>
        <v>00916</v>
      </c>
      <c r="C2876" t="s">
        <v>142</v>
      </c>
      <c r="D2876">
        <v>125945</v>
      </c>
      <c r="E2876">
        <v>1108.83</v>
      </c>
      <c r="F2876" s="1">
        <v>45520</v>
      </c>
      <c r="G2876" t="s">
        <v>48</v>
      </c>
      <c r="H2876" t="s">
        <v>12</v>
      </c>
    </row>
    <row r="2877" spans="1:8" x14ac:dyDescent="0.25">
      <c r="A2877" t="str">
        <f t="shared" si="52"/>
        <v>99</v>
      </c>
      <c r="B2877" t="str">
        <f>"00931"</f>
        <v>00931</v>
      </c>
      <c r="C2877" t="s">
        <v>638</v>
      </c>
      <c r="D2877">
        <v>125946</v>
      </c>
      <c r="E2877">
        <v>92</v>
      </c>
      <c r="F2877" s="1">
        <v>45520</v>
      </c>
      <c r="G2877" t="s">
        <v>48</v>
      </c>
      <c r="H2877" t="s">
        <v>12</v>
      </c>
    </row>
    <row r="2878" spans="1:8" x14ac:dyDescent="0.25">
      <c r="A2878" t="str">
        <f t="shared" si="52"/>
        <v>99</v>
      </c>
      <c r="B2878" t="str">
        <f>"00936"</f>
        <v>00936</v>
      </c>
      <c r="C2878" t="s">
        <v>186</v>
      </c>
      <c r="D2878">
        <v>125947</v>
      </c>
      <c r="E2878">
        <v>728.56</v>
      </c>
      <c r="F2878" s="1">
        <v>45520</v>
      </c>
      <c r="G2878" t="s">
        <v>48</v>
      </c>
      <c r="H2878" t="s">
        <v>12</v>
      </c>
    </row>
    <row r="2879" spans="1:8" x14ac:dyDescent="0.25">
      <c r="A2879" t="str">
        <f t="shared" si="52"/>
        <v>99</v>
      </c>
      <c r="B2879" t="str">
        <f>"04099"</f>
        <v>04099</v>
      </c>
      <c r="C2879" t="s">
        <v>482</v>
      </c>
      <c r="D2879">
        <v>125948</v>
      </c>
      <c r="E2879">
        <v>597.99</v>
      </c>
      <c r="F2879" s="1">
        <v>45520</v>
      </c>
      <c r="G2879" t="s">
        <v>48</v>
      </c>
      <c r="H2879" t="s">
        <v>12</v>
      </c>
    </row>
    <row r="2880" spans="1:8" x14ac:dyDescent="0.25">
      <c r="A2880" t="str">
        <f t="shared" si="52"/>
        <v>99</v>
      </c>
      <c r="B2880" t="str">
        <f>"05410"</f>
        <v>05410</v>
      </c>
      <c r="C2880" t="s">
        <v>45</v>
      </c>
      <c r="D2880">
        <v>125949</v>
      </c>
      <c r="E2880">
        <v>400</v>
      </c>
      <c r="F2880" s="1">
        <v>45520</v>
      </c>
      <c r="G2880" t="s">
        <v>48</v>
      </c>
      <c r="H2880" t="s">
        <v>12</v>
      </c>
    </row>
    <row r="2881" spans="1:8" x14ac:dyDescent="0.25">
      <c r="A2881" t="str">
        <f t="shared" si="52"/>
        <v>99</v>
      </c>
      <c r="B2881" t="str">
        <f>"03237"</f>
        <v>03237</v>
      </c>
      <c r="C2881" t="s">
        <v>188</v>
      </c>
      <c r="D2881">
        <v>125950</v>
      </c>
      <c r="E2881">
        <v>191.75</v>
      </c>
      <c r="F2881" s="1">
        <v>45520</v>
      </c>
      <c r="G2881" t="s">
        <v>48</v>
      </c>
      <c r="H2881" t="s">
        <v>12</v>
      </c>
    </row>
    <row r="2882" spans="1:8" x14ac:dyDescent="0.25">
      <c r="A2882" t="str">
        <f t="shared" ref="A2882:A2945" si="53">"99"</f>
        <v>99</v>
      </c>
      <c r="B2882" t="str">
        <f>"05325"</f>
        <v>05325</v>
      </c>
      <c r="C2882" t="s">
        <v>172</v>
      </c>
      <c r="D2882">
        <v>125951</v>
      </c>
      <c r="E2882">
        <v>274.89999999999998</v>
      </c>
      <c r="F2882" s="1">
        <v>45520</v>
      </c>
      <c r="G2882" t="s">
        <v>48</v>
      </c>
      <c r="H2882" t="s">
        <v>12</v>
      </c>
    </row>
    <row r="2883" spans="1:8" x14ac:dyDescent="0.25">
      <c r="A2883" t="str">
        <f t="shared" si="53"/>
        <v>99</v>
      </c>
      <c r="B2883" t="str">
        <f>"04977"</f>
        <v>04977</v>
      </c>
      <c r="C2883" t="s">
        <v>111</v>
      </c>
      <c r="D2883">
        <v>125952</v>
      </c>
      <c r="E2883">
        <v>16940</v>
      </c>
      <c r="F2883" s="1">
        <v>45520</v>
      </c>
      <c r="G2883" t="s">
        <v>48</v>
      </c>
      <c r="H2883" t="s">
        <v>12</v>
      </c>
    </row>
    <row r="2884" spans="1:8" x14ac:dyDescent="0.25">
      <c r="A2884" t="str">
        <f t="shared" si="53"/>
        <v>99</v>
      </c>
      <c r="B2884" t="str">
        <f>"04188"</f>
        <v>04188</v>
      </c>
      <c r="C2884" t="s">
        <v>283</v>
      </c>
      <c r="D2884">
        <v>125953</v>
      </c>
      <c r="E2884">
        <v>1079.32</v>
      </c>
      <c r="F2884" s="1">
        <v>45520</v>
      </c>
      <c r="G2884" t="s">
        <v>48</v>
      </c>
      <c r="H2884" t="s">
        <v>12</v>
      </c>
    </row>
    <row r="2885" spans="1:8" x14ac:dyDescent="0.25">
      <c r="A2885" t="str">
        <f t="shared" si="53"/>
        <v>99</v>
      </c>
      <c r="B2885" t="str">
        <f>"05170"</f>
        <v>05170</v>
      </c>
      <c r="C2885" t="s">
        <v>512</v>
      </c>
      <c r="D2885">
        <v>125954</v>
      </c>
      <c r="E2885">
        <v>275</v>
      </c>
      <c r="F2885" s="1">
        <v>45520</v>
      </c>
      <c r="G2885" t="s">
        <v>48</v>
      </c>
      <c r="H2885" t="s">
        <v>12</v>
      </c>
    </row>
    <row r="2886" spans="1:8" x14ac:dyDescent="0.25">
      <c r="A2886" t="str">
        <f t="shared" si="53"/>
        <v>99</v>
      </c>
      <c r="B2886" t="str">
        <f>"03883"</f>
        <v>03883</v>
      </c>
      <c r="C2886" t="s">
        <v>191</v>
      </c>
      <c r="D2886">
        <v>125955</v>
      </c>
      <c r="E2886">
        <v>751.79</v>
      </c>
      <c r="F2886" s="1">
        <v>45520</v>
      </c>
      <c r="G2886" t="s">
        <v>48</v>
      </c>
      <c r="H2886" t="s">
        <v>12</v>
      </c>
    </row>
    <row r="2887" spans="1:8" x14ac:dyDescent="0.25">
      <c r="A2887" t="str">
        <f t="shared" si="53"/>
        <v>99</v>
      </c>
      <c r="B2887" t="str">
        <f>"00336"</f>
        <v>00336</v>
      </c>
      <c r="C2887" t="s">
        <v>116</v>
      </c>
      <c r="D2887">
        <v>125956</v>
      </c>
      <c r="E2887">
        <v>120</v>
      </c>
      <c r="F2887" s="1">
        <v>45520</v>
      </c>
      <c r="G2887" t="s">
        <v>48</v>
      </c>
      <c r="H2887" t="s">
        <v>12</v>
      </c>
    </row>
    <row r="2888" spans="1:8" x14ac:dyDescent="0.25">
      <c r="A2888" t="str">
        <f t="shared" si="53"/>
        <v>99</v>
      </c>
      <c r="B2888" t="str">
        <f>"05530"</f>
        <v>05530</v>
      </c>
      <c r="C2888" t="s">
        <v>580</v>
      </c>
      <c r="D2888">
        <v>125957</v>
      </c>
      <c r="E2888">
        <v>200</v>
      </c>
      <c r="F2888" s="1">
        <v>45520</v>
      </c>
      <c r="G2888" t="s">
        <v>48</v>
      </c>
      <c r="H2888" t="s">
        <v>12</v>
      </c>
    </row>
    <row r="2889" spans="1:8" x14ac:dyDescent="0.25">
      <c r="A2889" t="str">
        <f t="shared" si="53"/>
        <v>99</v>
      </c>
      <c r="B2889" t="str">
        <f>"05330"</f>
        <v>05330</v>
      </c>
      <c r="C2889" t="s">
        <v>118</v>
      </c>
      <c r="D2889">
        <v>125958</v>
      </c>
      <c r="E2889">
        <v>158</v>
      </c>
      <c r="F2889" s="1">
        <v>45520</v>
      </c>
      <c r="G2889" t="s">
        <v>48</v>
      </c>
      <c r="H2889" t="s">
        <v>12</v>
      </c>
    </row>
    <row r="2890" spans="1:8" x14ac:dyDescent="0.25">
      <c r="A2890" t="str">
        <f t="shared" si="53"/>
        <v>99</v>
      </c>
      <c r="B2890" t="str">
        <f>"01247"</f>
        <v>01247</v>
      </c>
      <c r="C2890" t="s">
        <v>145</v>
      </c>
      <c r="D2890">
        <v>125959</v>
      </c>
      <c r="E2890">
        <v>425</v>
      </c>
      <c r="F2890" s="1">
        <v>45520</v>
      </c>
      <c r="G2890" t="s">
        <v>48</v>
      </c>
      <c r="H2890" t="s">
        <v>12</v>
      </c>
    </row>
    <row r="2891" spans="1:8" x14ac:dyDescent="0.25">
      <c r="A2891" t="str">
        <f t="shared" si="53"/>
        <v>99</v>
      </c>
      <c r="B2891" t="str">
        <f>"05361"</f>
        <v>05361</v>
      </c>
      <c r="C2891" t="s">
        <v>193</v>
      </c>
      <c r="D2891">
        <v>125960</v>
      </c>
      <c r="E2891">
        <v>71.099999999999994</v>
      </c>
      <c r="F2891" s="1">
        <v>45520</v>
      </c>
      <c r="G2891" t="s">
        <v>48</v>
      </c>
      <c r="H2891" t="s">
        <v>12</v>
      </c>
    </row>
    <row r="2892" spans="1:8" x14ac:dyDescent="0.25">
      <c r="A2892" t="str">
        <f t="shared" si="53"/>
        <v>99</v>
      </c>
      <c r="B2892" t="str">
        <f>"04582"</f>
        <v>04582</v>
      </c>
      <c r="C2892" t="s">
        <v>194</v>
      </c>
      <c r="D2892">
        <v>125961</v>
      </c>
      <c r="E2892">
        <v>139.69999999999999</v>
      </c>
      <c r="F2892" s="1">
        <v>45520</v>
      </c>
      <c r="G2892" t="s">
        <v>48</v>
      </c>
      <c r="H2892" t="s">
        <v>12</v>
      </c>
    </row>
    <row r="2893" spans="1:8" x14ac:dyDescent="0.25">
      <c r="A2893" t="str">
        <f t="shared" si="53"/>
        <v>99</v>
      </c>
      <c r="B2893" t="str">
        <f>"44071"</f>
        <v>44071</v>
      </c>
      <c r="C2893" t="s">
        <v>119</v>
      </c>
      <c r="D2893">
        <v>125962</v>
      </c>
      <c r="E2893">
        <v>37.99</v>
      </c>
      <c r="F2893" s="1">
        <v>45520</v>
      </c>
      <c r="G2893" t="s">
        <v>48</v>
      </c>
      <c r="H2893" t="s">
        <v>12</v>
      </c>
    </row>
    <row r="2894" spans="1:8" x14ac:dyDescent="0.25">
      <c r="A2894" t="str">
        <f t="shared" si="53"/>
        <v>99</v>
      </c>
      <c r="B2894" t="str">
        <f>"00036"</f>
        <v>00036</v>
      </c>
      <c r="C2894" t="s">
        <v>231</v>
      </c>
      <c r="D2894">
        <v>125963</v>
      </c>
      <c r="E2894">
        <v>71</v>
      </c>
      <c r="F2894" s="1">
        <v>45520</v>
      </c>
      <c r="G2894" t="s">
        <v>48</v>
      </c>
      <c r="H2894" t="s">
        <v>12</v>
      </c>
    </row>
    <row r="2895" spans="1:8" x14ac:dyDescent="0.25">
      <c r="A2895" t="str">
        <f t="shared" si="53"/>
        <v>99</v>
      </c>
      <c r="B2895" t="str">
        <f>"02693"</f>
        <v>02693</v>
      </c>
      <c r="C2895" t="s">
        <v>120</v>
      </c>
      <c r="D2895">
        <v>125964</v>
      </c>
      <c r="E2895">
        <v>348</v>
      </c>
      <c r="F2895" s="1">
        <v>45520</v>
      </c>
      <c r="G2895" t="s">
        <v>48</v>
      </c>
      <c r="H2895" t="s">
        <v>12</v>
      </c>
    </row>
    <row r="2896" spans="1:8" x14ac:dyDescent="0.25">
      <c r="A2896" t="str">
        <f t="shared" si="53"/>
        <v>99</v>
      </c>
      <c r="B2896" t="str">
        <f>"05497"</f>
        <v>05497</v>
      </c>
      <c r="C2896" t="s">
        <v>475</v>
      </c>
      <c r="D2896">
        <v>125965</v>
      </c>
      <c r="E2896">
        <v>282.43</v>
      </c>
      <c r="F2896" s="1">
        <v>45520</v>
      </c>
      <c r="G2896" t="s">
        <v>48</v>
      </c>
      <c r="H2896" t="s">
        <v>12</v>
      </c>
    </row>
    <row r="2897" spans="1:8" x14ac:dyDescent="0.25">
      <c r="A2897" t="str">
        <f t="shared" si="53"/>
        <v>99</v>
      </c>
      <c r="B2897" t="str">
        <f>"00969"</f>
        <v>00969</v>
      </c>
      <c r="C2897" t="s">
        <v>46</v>
      </c>
      <c r="D2897">
        <v>125966</v>
      </c>
      <c r="E2897">
        <v>7861.38</v>
      </c>
      <c r="F2897" s="1">
        <v>45520</v>
      </c>
      <c r="G2897" t="s">
        <v>48</v>
      </c>
      <c r="H2897" t="s">
        <v>12</v>
      </c>
    </row>
    <row r="2898" spans="1:8" x14ac:dyDescent="0.25">
      <c r="A2898" t="str">
        <f t="shared" si="53"/>
        <v>99</v>
      </c>
      <c r="B2898" t="str">
        <f>"05048"</f>
        <v>05048</v>
      </c>
      <c r="C2898" t="s">
        <v>121</v>
      </c>
      <c r="D2898">
        <v>125967</v>
      </c>
      <c r="E2898">
        <v>375</v>
      </c>
      <c r="F2898" s="1">
        <v>45520</v>
      </c>
      <c r="G2898" t="s">
        <v>48</v>
      </c>
      <c r="H2898" t="s">
        <v>12</v>
      </c>
    </row>
    <row r="2899" spans="1:8" x14ac:dyDescent="0.25">
      <c r="A2899" t="str">
        <f t="shared" si="53"/>
        <v>99</v>
      </c>
      <c r="B2899" t="str">
        <f>"04314"</f>
        <v>04314</v>
      </c>
      <c r="C2899" t="s">
        <v>124</v>
      </c>
      <c r="D2899">
        <v>125968</v>
      </c>
      <c r="E2899">
        <v>82033.100000000006</v>
      </c>
      <c r="F2899" s="1">
        <v>45520</v>
      </c>
      <c r="G2899" t="s">
        <v>48</v>
      </c>
      <c r="H2899" t="s">
        <v>12</v>
      </c>
    </row>
    <row r="2900" spans="1:8" x14ac:dyDescent="0.25">
      <c r="A2900" t="str">
        <f t="shared" si="53"/>
        <v>99</v>
      </c>
      <c r="B2900" t="str">
        <f>"04925"</f>
        <v>04925</v>
      </c>
      <c r="C2900" t="s">
        <v>152</v>
      </c>
      <c r="D2900">
        <v>125969</v>
      </c>
      <c r="E2900">
        <v>1355.2</v>
      </c>
      <c r="F2900" s="1">
        <v>45520</v>
      </c>
      <c r="G2900" t="s">
        <v>48</v>
      </c>
      <c r="H2900" t="s">
        <v>12</v>
      </c>
    </row>
    <row r="2901" spans="1:8" x14ac:dyDescent="0.25">
      <c r="A2901" t="str">
        <f t="shared" si="53"/>
        <v>99</v>
      </c>
      <c r="B2901" t="str">
        <f>"05060"</f>
        <v>05060</v>
      </c>
      <c r="C2901" t="s">
        <v>535</v>
      </c>
      <c r="D2901">
        <v>125970</v>
      </c>
      <c r="E2901">
        <v>1478.74</v>
      </c>
      <c r="F2901" s="1">
        <v>45520</v>
      </c>
      <c r="G2901" t="s">
        <v>48</v>
      </c>
      <c r="H2901" t="s">
        <v>12</v>
      </c>
    </row>
    <row r="2902" spans="1:8" x14ac:dyDescent="0.25">
      <c r="A2902" t="str">
        <f t="shared" si="53"/>
        <v>99</v>
      </c>
      <c r="B2902" t="str">
        <f>"04089"</f>
        <v>04089</v>
      </c>
      <c r="C2902" t="s">
        <v>333</v>
      </c>
      <c r="D2902">
        <v>125971</v>
      </c>
      <c r="E2902">
        <v>1440</v>
      </c>
      <c r="F2902" s="1">
        <v>45520</v>
      </c>
      <c r="G2902" t="s">
        <v>48</v>
      </c>
      <c r="H2902" t="s">
        <v>12</v>
      </c>
    </row>
    <row r="2903" spans="1:8" x14ac:dyDescent="0.25">
      <c r="A2903" t="str">
        <f t="shared" si="53"/>
        <v>99</v>
      </c>
      <c r="B2903" t="str">
        <f>"02299"</f>
        <v>02299</v>
      </c>
      <c r="C2903" t="s">
        <v>126</v>
      </c>
      <c r="D2903">
        <v>125972</v>
      </c>
      <c r="E2903">
        <v>12496.5</v>
      </c>
      <c r="F2903" s="1">
        <v>45520</v>
      </c>
      <c r="G2903" t="s">
        <v>48</v>
      </c>
      <c r="H2903" t="s">
        <v>12</v>
      </c>
    </row>
    <row r="2904" spans="1:8" x14ac:dyDescent="0.25">
      <c r="A2904" t="str">
        <f t="shared" si="53"/>
        <v>99</v>
      </c>
      <c r="B2904" t="str">
        <f>"04658"</f>
        <v>04658</v>
      </c>
      <c r="C2904" t="s">
        <v>199</v>
      </c>
      <c r="D2904">
        <v>125973</v>
      </c>
      <c r="E2904">
        <v>1369.99</v>
      </c>
      <c r="F2904" s="1">
        <v>45520</v>
      </c>
      <c r="G2904" t="s">
        <v>48</v>
      </c>
      <c r="H2904" t="s">
        <v>12</v>
      </c>
    </row>
    <row r="2905" spans="1:8" x14ac:dyDescent="0.25">
      <c r="A2905" t="str">
        <f t="shared" si="53"/>
        <v>99</v>
      </c>
      <c r="B2905" t="str">
        <f>"00234"</f>
        <v>00234</v>
      </c>
      <c r="C2905" t="s">
        <v>639</v>
      </c>
      <c r="D2905">
        <v>125974</v>
      </c>
      <c r="E2905">
        <v>4595</v>
      </c>
      <c r="F2905" s="1">
        <v>45520</v>
      </c>
      <c r="G2905" t="s">
        <v>48</v>
      </c>
      <c r="H2905" t="s">
        <v>12</v>
      </c>
    </row>
    <row r="2906" spans="1:8" x14ac:dyDescent="0.25">
      <c r="A2906" t="str">
        <f t="shared" si="53"/>
        <v>99</v>
      </c>
      <c r="B2906" t="str">
        <f>"04154"</f>
        <v>04154</v>
      </c>
      <c r="C2906" t="s">
        <v>243</v>
      </c>
      <c r="D2906">
        <v>125975</v>
      </c>
      <c r="E2906">
        <v>1282.32</v>
      </c>
      <c r="F2906" s="1">
        <v>45520</v>
      </c>
      <c r="G2906" t="s">
        <v>48</v>
      </c>
      <c r="H2906" t="s">
        <v>12</v>
      </c>
    </row>
    <row r="2907" spans="1:8" x14ac:dyDescent="0.25">
      <c r="A2907" t="str">
        <f t="shared" si="53"/>
        <v>99</v>
      </c>
      <c r="B2907" t="str">
        <f>"05380"</f>
        <v>05380</v>
      </c>
      <c r="C2907" t="s">
        <v>324</v>
      </c>
      <c r="D2907">
        <v>125976</v>
      </c>
      <c r="E2907">
        <v>50420.01</v>
      </c>
      <c r="F2907" s="1">
        <v>45520</v>
      </c>
      <c r="G2907" t="s">
        <v>48</v>
      </c>
      <c r="H2907" t="s">
        <v>12</v>
      </c>
    </row>
    <row r="2908" spans="1:8" x14ac:dyDescent="0.25">
      <c r="A2908" t="str">
        <f t="shared" si="53"/>
        <v>99</v>
      </c>
      <c r="B2908" t="str">
        <f>"01506"</f>
        <v>01506</v>
      </c>
      <c r="C2908" t="s">
        <v>64</v>
      </c>
      <c r="D2908">
        <v>125977</v>
      </c>
      <c r="E2908">
        <v>3600</v>
      </c>
      <c r="F2908" s="1">
        <v>45520</v>
      </c>
      <c r="G2908" t="s">
        <v>48</v>
      </c>
      <c r="H2908" t="s">
        <v>12</v>
      </c>
    </row>
    <row r="2909" spans="1:8" x14ac:dyDescent="0.25">
      <c r="A2909" t="str">
        <f t="shared" si="53"/>
        <v>99</v>
      </c>
      <c r="B2909" t="str">
        <f>"02030"</f>
        <v>02030</v>
      </c>
      <c r="C2909" t="s">
        <v>161</v>
      </c>
      <c r="D2909">
        <v>125978</v>
      </c>
      <c r="E2909">
        <v>1401</v>
      </c>
      <c r="F2909" s="1">
        <v>45520</v>
      </c>
      <c r="G2909" t="s">
        <v>48</v>
      </c>
      <c r="H2909" t="s">
        <v>12</v>
      </c>
    </row>
    <row r="2910" spans="1:8" x14ac:dyDescent="0.25">
      <c r="A2910" t="str">
        <f t="shared" si="53"/>
        <v>99</v>
      </c>
      <c r="B2910" t="str">
        <f>"02807"</f>
        <v>02807</v>
      </c>
      <c r="C2910" t="s">
        <v>66</v>
      </c>
      <c r="D2910">
        <v>125979</v>
      </c>
      <c r="E2910">
        <v>28772</v>
      </c>
      <c r="F2910" s="1">
        <v>45520</v>
      </c>
      <c r="G2910" t="s">
        <v>48</v>
      </c>
      <c r="H2910" t="s">
        <v>12</v>
      </c>
    </row>
    <row r="2911" spans="1:8" x14ac:dyDescent="0.25">
      <c r="A2911" t="str">
        <f t="shared" si="53"/>
        <v>99</v>
      </c>
      <c r="B2911" t="str">
        <f>"04206"</f>
        <v>04206</v>
      </c>
      <c r="C2911" t="s">
        <v>129</v>
      </c>
      <c r="D2911">
        <v>125980</v>
      </c>
      <c r="E2911">
        <v>2073.34</v>
      </c>
      <c r="F2911" s="1">
        <v>45520</v>
      </c>
      <c r="G2911" t="s">
        <v>48</v>
      </c>
      <c r="H2911" t="s">
        <v>12</v>
      </c>
    </row>
    <row r="2912" spans="1:8" x14ac:dyDescent="0.25">
      <c r="A2912" t="str">
        <f t="shared" si="53"/>
        <v>99</v>
      </c>
      <c r="B2912" t="str">
        <f>"04608"</f>
        <v>04608</v>
      </c>
      <c r="C2912" t="s">
        <v>69</v>
      </c>
      <c r="D2912">
        <v>125981</v>
      </c>
      <c r="E2912">
        <v>6773.1</v>
      </c>
      <c r="F2912" s="1">
        <v>45520</v>
      </c>
      <c r="G2912" t="s">
        <v>48</v>
      </c>
      <c r="H2912" t="s">
        <v>12</v>
      </c>
    </row>
    <row r="2913" spans="1:8" x14ac:dyDescent="0.25">
      <c r="A2913" t="str">
        <f t="shared" si="53"/>
        <v>99</v>
      </c>
      <c r="B2913" t="str">
        <f>"05540"</f>
        <v>05540</v>
      </c>
      <c r="C2913" t="s">
        <v>618</v>
      </c>
      <c r="D2913">
        <v>125982</v>
      </c>
      <c r="E2913">
        <v>4249</v>
      </c>
      <c r="F2913" s="1">
        <v>45520</v>
      </c>
      <c r="G2913" t="s">
        <v>48</v>
      </c>
      <c r="H2913" t="s">
        <v>12</v>
      </c>
    </row>
    <row r="2914" spans="1:8" x14ac:dyDescent="0.25">
      <c r="A2914" t="str">
        <f t="shared" si="53"/>
        <v>99</v>
      </c>
      <c r="B2914" t="str">
        <f>"05265"</f>
        <v>05265</v>
      </c>
      <c r="C2914" t="s">
        <v>309</v>
      </c>
      <c r="D2914">
        <v>125983</v>
      </c>
      <c r="E2914">
        <v>2100</v>
      </c>
      <c r="F2914" s="1">
        <v>45520</v>
      </c>
      <c r="G2914" t="s">
        <v>48</v>
      </c>
      <c r="H2914" t="s">
        <v>12</v>
      </c>
    </row>
    <row r="2915" spans="1:8" x14ac:dyDescent="0.25">
      <c r="A2915" t="str">
        <f t="shared" si="53"/>
        <v>99</v>
      </c>
      <c r="B2915" t="str">
        <f>"04331"</f>
        <v>04331</v>
      </c>
      <c r="C2915" t="s">
        <v>86</v>
      </c>
      <c r="D2915">
        <v>125984</v>
      </c>
      <c r="E2915">
        <v>1420.4</v>
      </c>
      <c r="F2915" s="1">
        <v>45520</v>
      </c>
      <c r="G2915" t="s">
        <v>48</v>
      </c>
      <c r="H2915" t="s">
        <v>12</v>
      </c>
    </row>
    <row r="2916" spans="1:8" x14ac:dyDescent="0.25">
      <c r="A2916" t="str">
        <f t="shared" si="53"/>
        <v>99</v>
      </c>
      <c r="B2916" t="str">
        <f>"05172"</f>
        <v>05172</v>
      </c>
      <c r="C2916" t="s">
        <v>89</v>
      </c>
      <c r="D2916">
        <v>125985</v>
      </c>
      <c r="E2916">
        <v>2314.66</v>
      </c>
      <c r="F2916" s="1">
        <v>45520</v>
      </c>
      <c r="G2916" t="s">
        <v>48</v>
      </c>
      <c r="H2916" t="s">
        <v>12</v>
      </c>
    </row>
    <row r="2917" spans="1:8" x14ac:dyDescent="0.25">
      <c r="A2917" t="str">
        <f t="shared" si="53"/>
        <v>99</v>
      </c>
      <c r="B2917" t="str">
        <f>"04838"</f>
        <v>04838</v>
      </c>
      <c r="C2917" t="s">
        <v>215</v>
      </c>
      <c r="D2917">
        <v>125986</v>
      </c>
      <c r="E2917">
        <v>2500</v>
      </c>
      <c r="F2917" s="1">
        <v>45520</v>
      </c>
      <c r="G2917" t="s">
        <v>48</v>
      </c>
      <c r="H2917" t="s">
        <v>12</v>
      </c>
    </row>
    <row r="2918" spans="1:8" x14ac:dyDescent="0.25">
      <c r="A2918" t="str">
        <f t="shared" si="53"/>
        <v>99</v>
      </c>
      <c r="B2918" t="str">
        <f>"04043"</f>
        <v>04043</v>
      </c>
      <c r="C2918" t="s">
        <v>640</v>
      </c>
      <c r="D2918">
        <v>125987</v>
      </c>
      <c r="E2918">
        <v>1088</v>
      </c>
      <c r="F2918" s="1">
        <v>45520</v>
      </c>
      <c r="G2918" t="s">
        <v>30</v>
      </c>
      <c r="H2918" t="s">
        <v>12</v>
      </c>
    </row>
    <row r="2919" spans="1:8" x14ac:dyDescent="0.25">
      <c r="A2919" t="str">
        <f t="shared" si="53"/>
        <v>99</v>
      </c>
      <c r="B2919" t="str">
        <f>"04043"</f>
        <v>04043</v>
      </c>
      <c r="C2919" t="s">
        <v>640</v>
      </c>
      <c r="D2919">
        <v>125987</v>
      </c>
      <c r="E2919">
        <v>1088</v>
      </c>
      <c r="F2919" s="1">
        <v>45526</v>
      </c>
      <c r="G2919" t="s">
        <v>30</v>
      </c>
    </row>
    <row r="2920" spans="1:8" x14ac:dyDescent="0.25">
      <c r="A2920" t="str">
        <f t="shared" si="53"/>
        <v>99</v>
      </c>
      <c r="B2920" t="str">
        <f>"03329"</f>
        <v>03329</v>
      </c>
      <c r="C2920" t="s">
        <v>216</v>
      </c>
      <c r="D2920">
        <v>125988</v>
      </c>
      <c r="E2920">
        <v>6380</v>
      </c>
      <c r="F2920" s="1">
        <v>45520</v>
      </c>
      <c r="G2920" t="s">
        <v>48</v>
      </c>
      <c r="H2920" t="s">
        <v>12</v>
      </c>
    </row>
    <row r="2921" spans="1:8" x14ac:dyDescent="0.25">
      <c r="A2921" t="str">
        <f t="shared" si="53"/>
        <v>99</v>
      </c>
      <c r="B2921" t="str">
        <f>"00710"</f>
        <v>00710</v>
      </c>
      <c r="C2921" t="s">
        <v>97</v>
      </c>
      <c r="D2921">
        <v>125989</v>
      </c>
      <c r="E2921">
        <v>1075.4100000000001</v>
      </c>
      <c r="F2921" s="1">
        <v>45520</v>
      </c>
      <c r="G2921" t="s">
        <v>48</v>
      </c>
      <c r="H2921" t="s">
        <v>12</v>
      </c>
    </row>
    <row r="2922" spans="1:8" x14ac:dyDescent="0.25">
      <c r="A2922" t="str">
        <f t="shared" si="53"/>
        <v>99</v>
      </c>
      <c r="B2922" t="str">
        <f>"04262"</f>
        <v>04262</v>
      </c>
      <c r="C2922" t="s">
        <v>313</v>
      </c>
      <c r="D2922">
        <v>125990</v>
      </c>
      <c r="E2922">
        <v>2730</v>
      </c>
      <c r="F2922" s="1">
        <v>45520</v>
      </c>
      <c r="G2922" t="s">
        <v>48</v>
      </c>
      <c r="H2922" t="s">
        <v>12</v>
      </c>
    </row>
    <row r="2923" spans="1:8" x14ac:dyDescent="0.25">
      <c r="A2923" t="str">
        <f t="shared" si="53"/>
        <v>99</v>
      </c>
      <c r="B2923" t="str">
        <f>"04920"</f>
        <v>04920</v>
      </c>
      <c r="C2923" t="s">
        <v>219</v>
      </c>
      <c r="D2923">
        <v>125991</v>
      </c>
      <c r="E2923">
        <v>3343.88</v>
      </c>
      <c r="F2923" s="1">
        <v>45520</v>
      </c>
      <c r="G2923" t="s">
        <v>48</v>
      </c>
      <c r="H2923" t="s">
        <v>12</v>
      </c>
    </row>
    <row r="2924" spans="1:8" x14ac:dyDescent="0.25">
      <c r="A2924" t="str">
        <f t="shared" si="53"/>
        <v>99</v>
      </c>
      <c r="B2924" t="str">
        <f>"03715"</f>
        <v>03715</v>
      </c>
      <c r="C2924" t="s">
        <v>481</v>
      </c>
      <c r="D2924">
        <v>125992</v>
      </c>
      <c r="E2924">
        <v>4002</v>
      </c>
      <c r="F2924" s="1">
        <v>45520</v>
      </c>
      <c r="G2924" t="s">
        <v>48</v>
      </c>
      <c r="H2924" t="s">
        <v>12</v>
      </c>
    </row>
    <row r="2925" spans="1:8" x14ac:dyDescent="0.25">
      <c r="A2925" t="str">
        <f t="shared" si="53"/>
        <v>99</v>
      </c>
      <c r="B2925" t="str">
        <f>"05276"</f>
        <v>05276</v>
      </c>
      <c r="C2925" t="s">
        <v>135</v>
      </c>
      <c r="D2925">
        <v>125993</v>
      </c>
      <c r="E2925">
        <v>3333</v>
      </c>
      <c r="F2925" s="1">
        <v>45520</v>
      </c>
      <c r="G2925" t="s">
        <v>48</v>
      </c>
      <c r="H2925" t="s">
        <v>12</v>
      </c>
    </row>
    <row r="2926" spans="1:8" x14ac:dyDescent="0.25">
      <c r="A2926" t="str">
        <f t="shared" si="53"/>
        <v>99</v>
      </c>
      <c r="B2926" t="str">
        <f>"03988"</f>
        <v>03988</v>
      </c>
      <c r="C2926" t="s">
        <v>137</v>
      </c>
      <c r="D2926">
        <v>125994</v>
      </c>
      <c r="E2926">
        <v>1255.46</v>
      </c>
      <c r="F2926" s="1">
        <v>45520</v>
      </c>
      <c r="G2926" t="s">
        <v>48</v>
      </c>
      <c r="H2926" t="s">
        <v>12</v>
      </c>
    </row>
    <row r="2927" spans="1:8" x14ac:dyDescent="0.25">
      <c r="A2927" t="str">
        <f t="shared" si="53"/>
        <v>99</v>
      </c>
      <c r="B2927" t="str">
        <f>"02254"</f>
        <v>02254</v>
      </c>
      <c r="C2927" t="s">
        <v>314</v>
      </c>
      <c r="D2927">
        <v>125995</v>
      </c>
      <c r="E2927">
        <v>12963.64</v>
      </c>
      <c r="F2927" s="1">
        <v>45520</v>
      </c>
      <c r="G2927" t="s">
        <v>48</v>
      </c>
      <c r="H2927" t="s">
        <v>12</v>
      </c>
    </row>
    <row r="2928" spans="1:8" x14ac:dyDescent="0.25">
      <c r="A2928" t="str">
        <f t="shared" si="53"/>
        <v>99</v>
      </c>
      <c r="B2928" t="str">
        <f>"05544"</f>
        <v>05544</v>
      </c>
      <c r="C2928" t="s">
        <v>641</v>
      </c>
      <c r="D2928">
        <v>125996</v>
      </c>
      <c r="E2928">
        <v>3000</v>
      </c>
      <c r="F2928" s="1">
        <v>45520</v>
      </c>
      <c r="G2928" t="s">
        <v>48</v>
      </c>
      <c r="H2928" t="s">
        <v>12</v>
      </c>
    </row>
    <row r="2929" spans="1:8" x14ac:dyDescent="0.25">
      <c r="A2929" t="str">
        <f t="shared" si="53"/>
        <v>99</v>
      </c>
      <c r="B2929" t="str">
        <f>"04772"</f>
        <v>04772</v>
      </c>
      <c r="C2929" t="s">
        <v>342</v>
      </c>
      <c r="D2929">
        <v>125997</v>
      </c>
      <c r="E2929">
        <v>2484</v>
      </c>
      <c r="F2929" s="1">
        <v>45520</v>
      </c>
      <c r="G2929" t="s">
        <v>48</v>
      </c>
      <c r="H2929" t="s">
        <v>12</v>
      </c>
    </row>
    <row r="2930" spans="1:8" x14ac:dyDescent="0.25">
      <c r="A2930" t="str">
        <f t="shared" si="53"/>
        <v>99</v>
      </c>
      <c r="B2930" t="str">
        <f>"02055"</f>
        <v>02055</v>
      </c>
      <c r="C2930" t="s">
        <v>608</v>
      </c>
      <c r="D2930">
        <v>125998</v>
      </c>
      <c r="E2930">
        <v>6743.9</v>
      </c>
      <c r="F2930" s="1">
        <v>45520</v>
      </c>
      <c r="G2930" t="s">
        <v>48</v>
      </c>
      <c r="H2930" t="s">
        <v>12</v>
      </c>
    </row>
    <row r="2931" spans="1:8" x14ac:dyDescent="0.25">
      <c r="A2931" t="str">
        <f t="shared" si="53"/>
        <v>99</v>
      </c>
      <c r="B2931" t="str">
        <f>"00900"</f>
        <v>00900</v>
      </c>
      <c r="C2931" t="s">
        <v>642</v>
      </c>
      <c r="D2931">
        <v>125999</v>
      </c>
      <c r="E2931">
        <v>29683.06</v>
      </c>
      <c r="F2931" s="1">
        <v>45520</v>
      </c>
      <c r="G2931" t="s">
        <v>48</v>
      </c>
      <c r="H2931" t="s">
        <v>12</v>
      </c>
    </row>
    <row r="2932" spans="1:8" x14ac:dyDescent="0.25">
      <c r="A2932" t="str">
        <f t="shared" si="53"/>
        <v>99</v>
      </c>
      <c r="B2932" t="str">
        <f>"00936"</f>
        <v>00936</v>
      </c>
      <c r="C2932" t="s">
        <v>186</v>
      </c>
      <c r="D2932">
        <v>126000</v>
      </c>
      <c r="E2932">
        <v>1592.75</v>
      </c>
      <c r="F2932" s="1">
        <v>45520</v>
      </c>
      <c r="G2932" t="s">
        <v>48</v>
      </c>
      <c r="H2932" t="s">
        <v>12</v>
      </c>
    </row>
    <row r="2933" spans="1:8" x14ac:dyDescent="0.25">
      <c r="A2933" t="str">
        <f t="shared" si="53"/>
        <v>99</v>
      </c>
      <c r="B2933" t="str">
        <f>"04778"</f>
        <v>04778</v>
      </c>
      <c r="C2933" t="s">
        <v>110</v>
      </c>
      <c r="D2933">
        <v>126001</v>
      </c>
      <c r="E2933">
        <v>19800</v>
      </c>
      <c r="F2933" s="1">
        <v>45520</v>
      </c>
      <c r="G2933" t="s">
        <v>48</v>
      </c>
      <c r="H2933" t="s">
        <v>12</v>
      </c>
    </row>
    <row r="2934" spans="1:8" x14ac:dyDescent="0.25">
      <c r="A2934" t="str">
        <f t="shared" si="53"/>
        <v>99</v>
      </c>
      <c r="B2934" t="str">
        <f>"04433"</f>
        <v>04433</v>
      </c>
      <c r="C2934" t="s">
        <v>144</v>
      </c>
      <c r="D2934">
        <v>126002</v>
      </c>
      <c r="E2934">
        <v>1534.44</v>
      </c>
      <c r="F2934" s="1">
        <v>45520</v>
      </c>
      <c r="G2934" t="s">
        <v>48</v>
      </c>
      <c r="H2934" t="s">
        <v>12</v>
      </c>
    </row>
    <row r="2935" spans="1:8" x14ac:dyDescent="0.25">
      <c r="A2935" t="str">
        <f t="shared" si="53"/>
        <v>99</v>
      </c>
      <c r="B2935" t="str">
        <f>"03687"</f>
        <v>03687</v>
      </c>
      <c r="C2935" t="s">
        <v>227</v>
      </c>
      <c r="D2935">
        <v>126003</v>
      </c>
      <c r="E2935">
        <v>21700</v>
      </c>
      <c r="F2935" s="1">
        <v>45520</v>
      </c>
      <c r="G2935" t="s">
        <v>48</v>
      </c>
      <c r="H2935" t="s">
        <v>12</v>
      </c>
    </row>
    <row r="2936" spans="1:8" x14ac:dyDescent="0.25">
      <c r="A2936" t="str">
        <f t="shared" si="53"/>
        <v>99</v>
      </c>
      <c r="B2936" t="str">
        <f>"04986"</f>
        <v>04986</v>
      </c>
      <c r="C2936" t="s">
        <v>146</v>
      </c>
      <c r="D2936">
        <v>126004</v>
      </c>
      <c r="E2936">
        <v>4310</v>
      </c>
      <c r="F2936" s="1">
        <v>45520</v>
      </c>
      <c r="G2936" t="s">
        <v>48</v>
      </c>
      <c r="H2936" t="s">
        <v>12</v>
      </c>
    </row>
    <row r="2937" spans="1:8" x14ac:dyDescent="0.25">
      <c r="A2937" t="str">
        <f t="shared" si="53"/>
        <v>99</v>
      </c>
      <c r="B2937" t="str">
        <f>"04037"</f>
        <v>04037</v>
      </c>
      <c r="C2937" t="s">
        <v>150</v>
      </c>
      <c r="D2937">
        <v>126005</v>
      </c>
      <c r="E2937">
        <v>753.8</v>
      </c>
      <c r="F2937" s="1">
        <v>45534</v>
      </c>
      <c r="G2937" t="s">
        <v>48</v>
      </c>
      <c r="H2937" t="s">
        <v>12</v>
      </c>
    </row>
    <row r="2938" spans="1:8" x14ac:dyDescent="0.25">
      <c r="A2938" t="str">
        <f t="shared" si="53"/>
        <v>99</v>
      </c>
      <c r="B2938" t="str">
        <f>"05398"</f>
        <v>05398</v>
      </c>
      <c r="C2938" t="s">
        <v>50</v>
      </c>
      <c r="D2938">
        <v>126006</v>
      </c>
      <c r="E2938">
        <v>630.24</v>
      </c>
      <c r="F2938" s="1">
        <v>45534</v>
      </c>
      <c r="G2938" t="s">
        <v>48</v>
      </c>
      <c r="H2938" t="s">
        <v>12</v>
      </c>
    </row>
    <row r="2939" spans="1:8" x14ac:dyDescent="0.25">
      <c r="A2939" t="str">
        <f t="shared" si="53"/>
        <v>99</v>
      </c>
      <c r="B2939" t="str">
        <f>"04018"</f>
        <v>04018</v>
      </c>
      <c r="C2939" t="s">
        <v>52</v>
      </c>
      <c r="D2939">
        <v>126007</v>
      </c>
      <c r="E2939">
        <v>1283.21</v>
      </c>
      <c r="F2939" s="1">
        <v>45534</v>
      </c>
      <c r="G2939" t="s">
        <v>48</v>
      </c>
      <c r="H2939" t="s">
        <v>12</v>
      </c>
    </row>
    <row r="2940" spans="1:8" x14ac:dyDescent="0.25">
      <c r="A2940" t="str">
        <f t="shared" si="53"/>
        <v>99</v>
      </c>
      <c r="B2940" t="str">
        <f>"04096"</f>
        <v>04096</v>
      </c>
      <c r="C2940" t="s">
        <v>52</v>
      </c>
      <c r="D2940">
        <v>126008</v>
      </c>
      <c r="E2940">
        <v>106.08</v>
      </c>
      <c r="F2940" s="1">
        <v>45534</v>
      </c>
      <c r="G2940" t="s">
        <v>48</v>
      </c>
      <c r="H2940" t="s">
        <v>12</v>
      </c>
    </row>
    <row r="2941" spans="1:8" x14ac:dyDescent="0.25">
      <c r="A2941" t="str">
        <f t="shared" si="53"/>
        <v>99</v>
      </c>
      <c r="B2941" t="str">
        <f>"05071"</f>
        <v>05071</v>
      </c>
      <c r="C2941" t="s">
        <v>52</v>
      </c>
      <c r="D2941">
        <v>126009</v>
      </c>
      <c r="E2941">
        <v>1877.6</v>
      </c>
      <c r="F2941" s="1">
        <v>45534</v>
      </c>
      <c r="G2941" t="s">
        <v>48</v>
      </c>
      <c r="H2941" t="s">
        <v>12</v>
      </c>
    </row>
    <row r="2942" spans="1:8" x14ac:dyDescent="0.25">
      <c r="A2942" t="str">
        <f t="shared" si="53"/>
        <v>99</v>
      </c>
      <c r="B2942" t="str">
        <f>"24636"</f>
        <v>24636</v>
      </c>
      <c r="C2942" t="s">
        <v>52</v>
      </c>
      <c r="D2942">
        <v>126010</v>
      </c>
      <c r="E2942">
        <v>104.32</v>
      </c>
      <c r="F2942" s="1">
        <v>45534</v>
      </c>
      <c r="G2942" t="s">
        <v>48</v>
      </c>
      <c r="H2942" t="s">
        <v>12</v>
      </c>
    </row>
    <row r="2943" spans="1:8" x14ac:dyDescent="0.25">
      <c r="A2943" t="str">
        <f t="shared" si="53"/>
        <v>99</v>
      </c>
      <c r="B2943" t="str">
        <f>"00654"</f>
        <v>00654</v>
      </c>
      <c r="C2943" t="s">
        <v>54</v>
      </c>
      <c r="D2943">
        <v>126011</v>
      </c>
      <c r="E2943">
        <v>1489.42</v>
      </c>
      <c r="F2943" s="1">
        <v>45534</v>
      </c>
      <c r="G2943" t="s">
        <v>48</v>
      </c>
      <c r="H2943" t="s">
        <v>12</v>
      </c>
    </row>
    <row r="2944" spans="1:8" x14ac:dyDescent="0.25">
      <c r="A2944" t="str">
        <f t="shared" si="53"/>
        <v>99</v>
      </c>
      <c r="B2944" t="str">
        <f>"04114"</f>
        <v>04114</v>
      </c>
      <c r="C2944" t="s">
        <v>566</v>
      </c>
      <c r="D2944">
        <v>126012</v>
      </c>
      <c r="E2944">
        <v>499</v>
      </c>
      <c r="F2944" s="1">
        <v>45534</v>
      </c>
      <c r="G2944" t="s">
        <v>48</v>
      </c>
      <c r="H2944" t="s">
        <v>12</v>
      </c>
    </row>
    <row r="2945" spans="1:8" x14ac:dyDescent="0.25">
      <c r="A2945" t="str">
        <f t="shared" si="53"/>
        <v>99</v>
      </c>
      <c r="B2945" t="str">
        <f>"02299"</f>
        <v>02299</v>
      </c>
      <c r="C2945" t="s">
        <v>126</v>
      </c>
      <c r="D2945">
        <v>126013</v>
      </c>
      <c r="E2945">
        <v>525</v>
      </c>
      <c r="F2945" s="1">
        <v>45534</v>
      </c>
      <c r="G2945" t="s">
        <v>48</v>
      </c>
      <c r="H2945" t="s">
        <v>12</v>
      </c>
    </row>
    <row r="2946" spans="1:8" x14ac:dyDescent="0.25">
      <c r="A2946" t="str">
        <f t="shared" ref="A2946:A3009" si="54">"99"</f>
        <v>99</v>
      </c>
      <c r="B2946" t="str">
        <f>"00912"</f>
        <v>00912</v>
      </c>
      <c r="C2946" t="s">
        <v>633</v>
      </c>
      <c r="D2946">
        <v>126014</v>
      </c>
      <c r="E2946">
        <v>300</v>
      </c>
      <c r="F2946" s="1">
        <v>45534</v>
      </c>
      <c r="G2946" t="s">
        <v>48</v>
      </c>
      <c r="H2946" t="s">
        <v>12</v>
      </c>
    </row>
    <row r="2947" spans="1:8" x14ac:dyDescent="0.25">
      <c r="A2947" t="str">
        <f t="shared" si="54"/>
        <v>99</v>
      </c>
      <c r="B2947" t="str">
        <f>"00115"</f>
        <v>00115</v>
      </c>
      <c r="C2947" t="s">
        <v>262</v>
      </c>
      <c r="D2947">
        <v>126015</v>
      </c>
      <c r="E2947">
        <v>257.85000000000002</v>
      </c>
      <c r="F2947" s="1">
        <v>45534</v>
      </c>
      <c r="G2947" t="s">
        <v>48</v>
      </c>
      <c r="H2947" t="s">
        <v>12</v>
      </c>
    </row>
    <row r="2948" spans="1:8" x14ac:dyDescent="0.25">
      <c r="A2948" t="str">
        <f t="shared" si="54"/>
        <v>99</v>
      </c>
      <c r="B2948" t="str">
        <f>"05212"</f>
        <v>05212</v>
      </c>
      <c r="C2948" t="s">
        <v>430</v>
      </c>
      <c r="D2948">
        <v>126016</v>
      </c>
      <c r="E2948">
        <v>627.28</v>
      </c>
      <c r="F2948" s="1">
        <v>45534</v>
      </c>
      <c r="G2948" t="s">
        <v>48</v>
      </c>
      <c r="H2948" t="s">
        <v>12</v>
      </c>
    </row>
    <row r="2949" spans="1:8" x14ac:dyDescent="0.25">
      <c r="A2949" t="str">
        <f t="shared" si="54"/>
        <v>99</v>
      </c>
      <c r="B2949" t="str">
        <f>"05166"</f>
        <v>05166</v>
      </c>
      <c r="C2949" t="s">
        <v>156</v>
      </c>
      <c r="D2949">
        <v>126017</v>
      </c>
      <c r="E2949">
        <v>1284.8699999999999</v>
      </c>
      <c r="F2949" s="1">
        <v>45534</v>
      </c>
      <c r="G2949" t="s">
        <v>48</v>
      </c>
      <c r="H2949" t="s">
        <v>12</v>
      </c>
    </row>
    <row r="2950" spans="1:8" x14ac:dyDescent="0.25">
      <c r="A2950" t="str">
        <f t="shared" si="54"/>
        <v>99</v>
      </c>
      <c r="B2950" t="str">
        <f>"03920"</f>
        <v>03920</v>
      </c>
      <c r="C2950" t="s">
        <v>643</v>
      </c>
      <c r="D2950">
        <v>126018</v>
      </c>
      <c r="E2950">
        <v>90</v>
      </c>
      <c r="F2950" s="1">
        <v>45534</v>
      </c>
      <c r="G2950" t="s">
        <v>48</v>
      </c>
      <c r="H2950" t="s">
        <v>12</v>
      </c>
    </row>
    <row r="2951" spans="1:8" x14ac:dyDescent="0.25">
      <c r="A2951" t="str">
        <f t="shared" si="54"/>
        <v>99</v>
      </c>
      <c r="B2951" t="str">
        <f>"05004"</f>
        <v>05004</v>
      </c>
      <c r="C2951" t="s">
        <v>264</v>
      </c>
      <c r="D2951">
        <v>126019</v>
      </c>
      <c r="E2951">
        <v>78</v>
      </c>
      <c r="F2951" s="1">
        <v>45534</v>
      </c>
      <c r="G2951" t="s">
        <v>48</v>
      </c>
      <c r="H2951" t="s">
        <v>12</v>
      </c>
    </row>
    <row r="2952" spans="1:8" x14ac:dyDescent="0.25">
      <c r="A2952" t="str">
        <f t="shared" si="54"/>
        <v>99</v>
      </c>
      <c r="B2952" t="str">
        <f>"03671"</f>
        <v>03671</v>
      </c>
      <c r="C2952" t="s">
        <v>242</v>
      </c>
      <c r="D2952">
        <v>126020</v>
      </c>
      <c r="E2952">
        <v>350</v>
      </c>
      <c r="F2952" s="1">
        <v>45534</v>
      </c>
      <c r="G2952" t="s">
        <v>48</v>
      </c>
      <c r="H2952" t="s">
        <v>12</v>
      </c>
    </row>
    <row r="2953" spans="1:8" x14ac:dyDescent="0.25">
      <c r="A2953" t="str">
        <f t="shared" si="54"/>
        <v>99</v>
      </c>
      <c r="B2953" t="str">
        <f>"05391"</f>
        <v>05391</v>
      </c>
      <c r="C2953" t="s">
        <v>158</v>
      </c>
      <c r="D2953">
        <v>126021</v>
      </c>
      <c r="E2953">
        <v>127042.11</v>
      </c>
      <c r="F2953" s="1">
        <v>45534</v>
      </c>
      <c r="G2953" t="s">
        <v>48</v>
      </c>
      <c r="H2953" t="s">
        <v>12</v>
      </c>
    </row>
    <row r="2954" spans="1:8" x14ac:dyDescent="0.25">
      <c r="A2954" t="str">
        <f t="shared" si="54"/>
        <v>99</v>
      </c>
      <c r="B2954" t="str">
        <f>"01596"</f>
        <v>01596</v>
      </c>
      <c r="C2954" t="s">
        <v>59</v>
      </c>
      <c r="D2954">
        <v>126022</v>
      </c>
      <c r="E2954">
        <v>1425.75</v>
      </c>
      <c r="F2954" s="1">
        <v>45534</v>
      </c>
      <c r="G2954" t="s">
        <v>48</v>
      </c>
      <c r="H2954" t="s">
        <v>12</v>
      </c>
    </row>
    <row r="2955" spans="1:8" x14ac:dyDescent="0.25">
      <c r="A2955" t="str">
        <f t="shared" si="54"/>
        <v>99</v>
      </c>
      <c r="B2955" t="str">
        <f>"00160"</f>
        <v>00160</v>
      </c>
      <c r="C2955" t="s">
        <v>388</v>
      </c>
      <c r="D2955">
        <v>126023</v>
      </c>
      <c r="E2955">
        <v>240</v>
      </c>
      <c r="F2955" s="1">
        <v>45534</v>
      </c>
      <c r="G2955" t="s">
        <v>48</v>
      </c>
      <c r="H2955" t="s">
        <v>12</v>
      </c>
    </row>
    <row r="2956" spans="1:8" x14ac:dyDescent="0.25">
      <c r="A2956" t="str">
        <f t="shared" si="54"/>
        <v>99</v>
      </c>
      <c r="B2956" t="str">
        <f>"05460"</f>
        <v>05460</v>
      </c>
      <c r="C2956" t="s">
        <v>159</v>
      </c>
      <c r="D2956">
        <v>126024</v>
      </c>
      <c r="E2956">
        <v>360.98</v>
      </c>
      <c r="F2956" s="1">
        <v>45534</v>
      </c>
      <c r="G2956" t="s">
        <v>48</v>
      </c>
      <c r="H2956" t="s">
        <v>12</v>
      </c>
    </row>
    <row r="2957" spans="1:8" x14ac:dyDescent="0.25">
      <c r="A2957" t="str">
        <f t="shared" si="54"/>
        <v>99</v>
      </c>
      <c r="B2957" t="str">
        <f>"05129"</f>
        <v>05129</v>
      </c>
      <c r="C2957" t="s">
        <v>60</v>
      </c>
      <c r="D2957">
        <v>126025</v>
      </c>
      <c r="E2957">
        <v>28.46</v>
      </c>
      <c r="F2957" s="1">
        <v>45534</v>
      </c>
      <c r="G2957" t="s">
        <v>48</v>
      </c>
      <c r="H2957" t="s">
        <v>12</v>
      </c>
    </row>
    <row r="2958" spans="1:8" x14ac:dyDescent="0.25">
      <c r="A2958" t="str">
        <f t="shared" si="54"/>
        <v>99</v>
      </c>
      <c r="B2958" t="str">
        <f>"00340"</f>
        <v>00340</v>
      </c>
      <c r="C2958" t="s">
        <v>61</v>
      </c>
      <c r="D2958">
        <v>126026</v>
      </c>
      <c r="E2958">
        <v>89328.95</v>
      </c>
      <c r="F2958" s="1">
        <v>45534</v>
      </c>
      <c r="G2958" t="s">
        <v>48</v>
      </c>
      <c r="H2958" t="s">
        <v>12</v>
      </c>
    </row>
    <row r="2959" spans="1:8" x14ac:dyDescent="0.25">
      <c r="A2959" t="str">
        <f t="shared" si="54"/>
        <v>99</v>
      </c>
      <c r="B2959" t="str">
        <f>"00543"</f>
        <v>00543</v>
      </c>
      <c r="C2959" t="s">
        <v>63</v>
      </c>
      <c r="D2959">
        <v>126027</v>
      </c>
      <c r="E2959">
        <v>420</v>
      </c>
      <c r="F2959" s="1">
        <v>45534</v>
      </c>
      <c r="G2959" t="s">
        <v>48</v>
      </c>
      <c r="H2959" t="s">
        <v>12</v>
      </c>
    </row>
    <row r="2960" spans="1:8" x14ac:dyDescent="0.25">
      <c r="A2960" t="str">
        <f t="shared" si="54"/>
        <v>99</v>
      </c>
      <c r="B2960" t="str">
        <f>"02675"</f>
        <v>02675</v>
      </c>
      <c r="C2960" t="s">
        <v>347</v>
      </c>
      <c r="D2960">
        <v>126028</v>
      </c>
      <c r="E2960">
        <v>30</v>
      </c>
      <c r="F2960" s="1">
        <v>45534</v>
      </c>
      <c r="G2960" t="s">
        <v>48</v>
      </c>
      <c r="H2960" t="s">
        <v>12</v>
      </c>
    </row>
    <row r="2961" spans="1:8" x14ac:dyDescent="0.25">
      <c r="A2961" t="str">
        <f t="shared" si="54"/>
        <v>99</v>
      </c>
      <c r="B2961" t="str">
        <f>"02030"</f>
        <v>02030</v>
      </c>
      <c r="C2961" t="s">
        <v>161</v>
      </c>
      <c r="D2961">
        <v>126029</v>
      </c>
      <c r="E2961">
        <v>195</v>
      </c>
      <c r="F2961" s="1">
        <v>45534</v>
      </c>
      <c r="G2961" t="s">
        <v>48</v>
      </c>
      <c r="H2961" t="s">
        <v>12</v>
      </c>
    </row>
    <row r="2962" spans="1:8" x14ac:dyDescent="0.25">
      <c r="A2962" t="str">
        <f t="shared" si="54"/>
        <v>99</v>
      </c>
      <c r="B2962" t="str">
        <f>"03651"</f>
        <v>03651</v>
      </c>
      <c r="C2962" t="s">
        <v>265</v>
      </c>
      <c r="D2962">
        <v>126030</v>
      </c>
      <c r="E2962">
        <v>223</v>
      </c>
      <c r="F2962" s="1">
        <v>45534</v>
      </c>
      <c r="G2962" t="s">
        <v>48</v>
      </c>
      <c r="H2962" t="s">
        <v>12</v>
      </c>
    </row>
    <row r="2963" spans="1:8" x14ac:dyDescent="0.25">
      <c r="A2963" t="str">
        <f t="shared" si="54"/>
        <v>99</v>
      </c>
      <c r="B2963" t="str">
        <f>"04549"</f>
        <v>04549</v>
      </c>
      <c r="C2963" t="s">
        <v>164</v>
      </c>
      <c r="D2963">
        <v>126031</v>
      </c>
      <c r="E2963">
        <v>7444.15</v>
      </c>
      <c r="F2963" s="1">
        <v>45534</v>
      </c>
      <c r="G2963" t="s">
        <v>48</v>
      </c>
      <c r="H2963" t="s">
        <v>12</v>
      </c>
    </row>
    <row r="2964" spans="1:8" x14ac:dyDescent="0.25">
      <c r="A2964" t="str">
        <f t="shared" si="54"/>
        <v>99</v>
      </c>
      <c r="B2964" t="str">
        <f>"03010"</f>
        <v>03010</v>
      </c>
      <c r="C2964" t="s">
        <v>71</v>
      </c>
      <c r="D2964">
        <v>126032</v>
      </c>
      <c r="E2964">
        <v>38.5</v>
      </c>
      <c r="F2964" s="1">
        <v>45534</v>
      </c>
      <c r="G2964" t="s">
        <v>48</v>
      </c>
      <c r="H2964" t="s">
        <v>12</v>
      </c>
    </row>
    <row r="2965" spans="1:8" x14ac:dyDescent="0.25">
      <c r="A2965" t="str">
        <f t="shared" si="54"/>
        <v>99</v>
      </c>
      <c r="B2965" t="str">
        <f>"03878"</f>
        <v>03878</v>
      </c>
      <c r="C2965" t="s">
        <v>206</v>
      </c>
      <c r="D2965">
        <v>126033</v>
      </c>
      <c r="E2965">
        <v>947.04</v>
      </c>
      <c r="F2965" s="1">
        <v>45534</v>
      </c>
      <c r="G2965" t="s">
        <v>48</v>
      </c>
      <c r="H2965" t="s">
        <v>12</v>
      </c>
    </row>
    <row r="2966" spans="1:8" x14ac:dyDescent="0.25">
      <c r="A2966" t="str">
        <f t="shared" si="54"/>
        <v>99</v>
      </c>
      <c r="B2966" t="str">
        <f>"04895"</f>
        <v>04895</v>
      </c>
      <c r="C2966" t="s">
        <v>311</v>
      </c>
      <c r="D2966">
        <v>126034</v>
      </c>
      <c r="E2966">
        <v>3666.99</v>
      </c>
      <c r="F2966" s="1">
        <v>45534</v>
      </c>
      <c r="G2966" t="s">
        <v>48</v>
      </c>
      <c r="H2966" t="s">
        <v>12</v>
      </c>
    </row>
    <row r="2967" spans="1:8" x14ac:dyDescent="0.25">
      <c r="A2967" t="str">
        <f t="shared" si="54"/>
        <v>99</v>
      </c>
      <c r="B2967" t="str">
        <f>"02969"</f>
        <v>02969</v>
      </c>
      <c r="C2967" t="s">
        <v>170</v>
      </c>
      <c r="D2967">
        <v>126037</v>
      </c>
      <c r="E2967">
        <v>135</v>
      </c>
      <c r="F2967" s="1">
        <v>45534</v>
      </c>
      <c r="G2967" t="s">
        <v>48</v>
      </c>
      <c r="H2967" t="s">
        <v>12</v>
      </c>
    </row>
    <row r="2968" spans="1:8" x14ac:dyDescent="0.25">
      <c r="A2968" t="str">
        <f t="shared" si="54"/>
        <v>99</v>
      </c>
      <c r="B2968" t="str">
        <f>"00501"</f>
        <v>00501</v>
      </c>
      <c r="C2968" t="s">
        <v>78</v>
      </c>
      <c r="D2968">
        <v>126038</v>
      </c>
      <c r="E2968">
        <v>303.3</v>
      </c>
      <c r="F2968" s="1">
        <v>45534</v>
      </c>
      <c r="G2968" t="s">
        <v>48</v>
      </c>
      <c r="H2968" t="s">
        <v>12</v>
      </c>
    </row>
    <row r="2969" spans="1:8" x14ac:dyDescent="0.25">
      <c r="A2969" t="str">
        <f t="shared" si="54"/>
        <v>99</v>
      </c>
      <c r="B2969" t="str">
        <f>"02720"</f>
        <v>02720</v>
      </c>
      <c r="C2969" t="s">
        <v>133</v>
      </c>
      <c r="D2969">
        <v>126039</v>
      </c>
      <c r="E2969">
        <v>1025</v>
      </c>
      <c r="F2969" s="1">
        <v>45534</v>
      </c>
      <c r="G2969" t="s">
        <v>48</v>
      </c>
      <c r="H2969" t="s">
        <v>12</v>
      </c>
    </row>
    <row r="2970" spans="1:8" x14ac:dyDescent="0.25">
      <c r="A2970" t="str">
        <f t="shared" si="54"/>
        <v>99</v>
      </c>
      <c r="B2970" t="str">
        <f>"01415"</f>
        <v>01415</v>
      </c>
      <c r="C2970" t="s">
        <v>81</v>
      </c>
      <c r="D2970">
        <v>126040</v>
      </c>
      <c r="E2970">
        <v>323.06</v>
      </c>
      <c r="F2970" s="1">
        <v>45534</v>
      </c>
      <c r="G2970" t="s">
        <v>48</v>
      </c>
      <c r="H2970" t="s">
        <v>12</v>
      </c>
    </row>
    <row r="2971" spans="1:8" x14ac:dyDescent="0.25">
      <c r="A2971" t="str">
        <f t="shared" si="54"/>
        <v>99</v>
      </c>
      <c r="B2971" t="str">
        <f>"00565"</f>
        <v>00565</v>
      </c>
      <c r="C2971" t="s">
        <v>82</v>
      </c>
      <c r="D2971">
        <v>126041</v>
      </c>
      <c r="E2971">
        <v>2462.75</v>
      </c>
      <c r="F2971" s="1">
        <v>45534</v>
      </c>
      <c r="G2971" t="s">
        <v>48</v>
      </c>
      <c r="H2971" t="s">
        <v>12</v>
      </c>
    </row>
    <row r="2972" spans="1:8" x14ac:dyDescent="0.25">
      <c r="A2972" t="str">
        <f t="shared" si="54"/>
        <v>99</v>
      </c>
      <c r="B2972" t="str">
        <f>"03089"</f>
        <v>03089</v>
      </c>
      <c r="C2972" t="s">
        <v>411</v>
      </c>
      <c r="D2972">
        <v>126045</v>
      </c>
      <c r="E2972">
        <v>447.83</v>
      </c>
      <c r="F2972" s="1">
        <v>45534</v>
      </c>
      <c r="G2972" t="s">
        <v>48</v>
      </c>
      <c r="H2972" t="s">
        <v>12</v>
      </c>
    </row>
    <row r="2973" spans="1:8" x14ac:dyDescent="0.25">
      <c r="A2973" t="str">
        <f t="shared" si="54"/>
        <v>99</v>
      </c>
      <c r="B2973" t="str">
        <f>"05014"</f>
        <v>05014</v>
      </c>
      <c r="C2973" t="s">
        <v>339</v>
      </c>
      <c r="D2973">
        <v>126046</v>
      </c>
      <c r="E2973">
        <v>55</v>
      </c>
      <c r="F2973" s="1">
        <v>45534</v>
      </c>
      <c r="G2973" t="s">
        <v>48</v>
      </c>
      <c r="H2973" t="s">
        <v>12</v>
      </c>
    </row>
    <row r="2974" spans="1:8" x14ac:dyDescent="0.25">
      <c r="A2974" t="str">
        <f t="shared" si="54"/>
        <v>99</v>
      </c>
      <c r="B2974" t="str">
        <f>"04331"</f>
        <v>04331</v>
      </c>
      <c r="C2974" t="s">
        <v>86</v>
      </c>
      <c r="D2974">
        <v>126047</v>
      </c>
      <c r="E2974">
        <v>16805.75</v>
      </c>
      <c r="F2974" s="1">
        <v>45534</v>
      </c>
      <c r="G2974" t="s">
        <v>48</v>
      </c>
      <c r="H2974" t="s">
        <v>12</v>
      </c>
    </row>
    <row r="2975" spans="1:8" x14ac:dyDescent="0.25">
      <c r="A2975" t="str">
        <f t="shared" si="54"/>
        <v>99</v>
      </c>
      <c r="B2975" t="str">
        <f>"04331"</f>
        <v>04331</v>
      </c>
      <c r="C2975" t="s">
        <v>86</v>
      </c>
      <c r="D2975">
        <v>126048</v>
      </c>
      <c r="E2975">
        <v>5200</v>
      </c>
      <c r="F2975" s="1">
        <v>45534</v>
      </c>
      <c r="G2975" t="s">
        <v>48</v>
      </c>
      <c r="H2975" t="s">
        <v>12</v>
      </c>
    </row>
    <row r="2976" spans="1:8" x14ac:dyDescent="0.25">
      <c r="A2976" t="str">
        <f t="shared" si="54"/>
        <v>99</v>
      </c>
      <c r="B2976" t="str">
        <f>"04331"</f>
        <v>04331</v>
      </c>
      <c r="C2976" t="s">
        <v>86</v>
      </c>
      <c r="D2976">
        <v>126049</v>
      </c>
      <c r="E2976">
        <v>9970.49</v>
      </c>
      <c r="F2976" s="1">
        <v>45534</v>
      </c>
      <c r="G2976" t="s">
        <v>48</v>
      </c>
      <c r="H2976" t="s">
        <v>12</v>
      </c>
    </row>
    <row r="2977" spans="1:8" x14ac:dyDescent="0.25">
      <c r="A2977" t="str">
        <f t="shared" si="54"/>
        <v>99</v>
      </c>
      <c r="B2977" t="str">
        <f>"04331"</f>
        <v>04331</v>
      </c>
      <c r="C2977" t="s">
        <v>86</v>
      </c>
      <c r="D2977">
        <v>126050</v>
      </c>
      <c r="E2977">
        <v>313.8</v>
      </c>
      <c r="F2977" s="1">
        <v>45534</v>
      </c>
      <c r="G2977" t="s">
        <v>48</v>
      </c>
      <c r="H2977" t="s">
        <v>12</v>
      </c>
    </row>
    <row r="2978" spans="1:8" x14ac:dyDescent="0.25">
      <c r="A2978" t="str">
        <f t="shared" si="54"/>
        <v>99</v>
      </c>
      <c r="B2978" t="str">
        <f>"04331"</f>
        <v>04331</v>
      </c>
      <c r="C2978" t="s">
        <v>86</v>
      </c>
      <c r="D2978">
        <v>126051</v>
      </c>
      <c r="E2978">
        <v>90670</v>
      </c>
      <c r="F2978" s="1">
        <v>45534</v>
      </c>
      <c r="G2978" t="s">
        <v>48</v>
      </c>
      <c r="H2978" t="s">
        <v>12</v>
      </c>
    </row>
    <row r="2979" spans="1:8" x14ac:dyDescent="0.25">
      <c r="A2979" t="str">
        <f t="shared" si="54"/>
        <v>99</v>
      </c>
      <c r="B2979" t="str">
        <f>"03463"</f>
        <v>03463</v>
      </c>
      <c r="C2979" t="s">
        <v>88</v>
      </c>
      <c r="D2979">
        <v>126052</v>
      </c>
      <c r="E2979">
        <v>214.02</v>
      </c>
      <c r="F2979" s="1">
        <v>45534</v>
      </c>
      <c r="G2979" t="s">
        <v>48</v>
      </c>
      <c r="H2979" t="s">
        <v>12</v>
      </c>
    </row>
    <row r="2980" spans="1:8" x14ac:dyDescent="0.25">
      <c r="A2980" t="str">
        <f t="shared" si="54"/>
        <v>99</v>
      </c>
      <c r="B2980" t="str">
        <f>"02791"</f>
        <v>02791</v>
      </c>
      <c r="C2980" t="s">
        <v>214</v>
      </c>
      <c r="D2980">
        <v>126053</v>
      </c>
      <c r="E2980">
        <v>299</v>
      </c>
      <c r="F2980" s="1">
        <v>45534</v>
      </c>
      <c r="G2980" t="s">
        <v>48</v>
      </c>
      <c r="H2980" t="s">
        <v>12</v>
      </c>
    </row>
    <row r="2981" spans="1:8" x14ac:dyDescent="0.25">
      <c r="A2981" t="str">
        <f t="shared" si="54"/>
        <v>99</v>
      </c>
      <c r="B2981" t="str">
        <f>"05172"</f>
        <v>05172</v>
      </c>
      <c r="C2981" t="s">
        <v>89</v>
      </c>
      <c r="D2981">
        <v>126054</v>
      </c>
      <c r="E2981">
        <v>752.45</v>
      </c>
      <c r="F2981" s="1">
        <v>45534</v>
      </c>
      <c r="G2981" t="s">
        <v>48</v>
      </c>
      <c r="H2981" t="s">
        <v>12</v>
      </c>
    </row>
    <row r="2982" spans="1:8" x14ac:dyDescent="0.25">
      <c r="A2982" t="str">
        <f t="shared" si="54"/>
        <v>99</v>
      </c>
      <c r="B2982" t="str">
        <f>"01648"</f>
        <v>01648</v>
      </c>
      <c r="C2982" t="s">
        <v>90</v>
      </c>
      <c r="D2982">
        <v>126055</v>
      </c>
      <c r="E2982">
        <v>873.45</v>
      </c>
      <c r="F2982" s="1">
        <v>45534</v>
      </c>
      <c r="G2982" t="s">
        <v>48</v>
      </c>
      <c r="H2982" t="s">
        <v>12</v>
      </c>
    </row>
    <row r="2983" spans="1:8" x14ac:dyDescent="0.25">
      <c r="A2983" t="str">
        <f t="shared" si="54"/>
        <v>99</v>
      </c>
      <c r="B2983" t="str">
        <f>"03734"</f>
        <v>03734</v>
      </c>
      <c r="C2983" t="s">
        <v>177</v>
      </c>
      <c r="D2983">
        <v>126056</v>
      </c>
      <c r="E2983">
        <v>34.99</v>
      </c>
      <c r="F2983" s="1">
        <v>45534</v>
      </c>
      <c r="G2983" t="s">
        <v>48</v>
      </c>
      <c r="H2983" t="s">
        <v>12</v>
      </c>
    </row>
    <row r="2984" spans="1:8" x14ac:dyDescent="0.25">
      <c r="A2984" t="str">
        <f t="shared" si="54"/>
        <v>99</v>
      </c>
      <c r="B2984" t="str">
        <f>"05142"</f>
        <v>05142</v>
      </c>
      <c r="C2984" t="s">
        <v>92</v>
      </c>
      <c r="D2984">
        <v>126057</v>
      </c>
      <c r="E2984">
        <v>606.66</v>
      </c>
      <c r="F2984" s="1">
        <v>45534</v>
      </c>
      <c r="G2984" t="s">
        <v>48</v>
      </c>
      <c r="H2984" t="s">
        <v>12</v>
      </c>
    </row>
    <row r="2985" spans="1:8" x14ac:dyDescent="0.25">
      <c r="A2985" t="str">
        <f t="shared" si="54"/>
        <v>99</v>
      </c>
      <c r="B2985" t="str">
        <f>"04998"</f>
        <v>04998</v>
      </c>
      <c r="C2985" t="s">
        <v>94</v>
      </c>
      <c r="D2985">
        <v>126058</v>
      </c>
      <c r="E2985">
        <v>201.08</v>
      </c>
      <c r="F2985" s="1">
        <v>45534</v>
      </c>
      <c r="G2985" t="s">
        <v>48</v>
      </c>
      <c r="H2985" t="s">
        <v>12</v>
      </c>
    </row>
    <row r="2986" spans="1:8" x14ac:dyDescent="0.25">
      <c r="A2986" t="str">
        <f t="shared" si="54"/>
        <v>99</v>
      </c>
      <c r="B2986" t="str">
        <f>"03329"</f>
        <v>03329</v>
      </c>
      <c r="C2986" t="s">
        <v>216</v>
      </c>
      <c r="D2986">
        <v>126059</v>
      </c>
      <c r="E2986">
        <v>427</v>
      </c>
      <c r="F2986" s="1">
        <v>45534</v>
      </c>
      <c r="G2986" t="s">
        <v>48</v>
      </c>
      <c r="H2986" t="s">
        <v>12</v>
      </c>
    </row>
    <row r="2987" spans="1:8" x14ac:dyDescent="0.25">
      <c r="A2987" t="str">
        <f t="shared" si="54"/>
        <v>99</v>
      </c>
      <c r="B2987" t="str">
        <f>"02536"</f>
        <v>02536</v>
      </c>
      <c r="C2987" t="s">
        <v>96</v>
      </c>
      <c r="D2987">
        <v>126060</v>
      </c>
      <c r="E2987">
        <v>286.07</v>
      </c>
      <c r="F2987" s="1">
        <v>45534</v>
      </c>
      <c r="G2987" t="s">
        <v>48</v>
      </c>
      <c r="H2987" t="s">
        <v>12</v>
      </c>
    </row>
    <row r="2988" spans="1:8" x14ac:dyDescent="0.25">
      <c r="A2988" t="str">
        <f t="shared" si="54"/>
        <v>99</v>
      </c>
      <c r="B2988" t="str">
        <f>"05298"</f>
        <v>05298</v>
      </c>
      <c r="C2988" t="s">
        <v>218</v>
      </c>
      <c r="D2988">
        <v>126061</v>
      </c>
      <c r="E2988">
        <v>3680.16</v>
      </c>
      <c r="F2988" s="1">
        <v>45534</v>
      </c>
      <c r="G2988" t="s">
        <v>48</v>
      </c>
      <c r="H2988" t="s">
        <v>12</v>
      </c>
    </row>
    <row r="2989" spans="1:8" x14ac:dyDescent="0.25">
      <c r="A2989" t="str">
        <f t="shared" si="54"/>
        <v>99</v>
      </c>
      <c r="B2989" t="str">
        <f>"04262"</f>
        <v>04262</v>
      </c>
      <c r="C2989" t="s">
        <v>313</v>
      </c>
      <c r="D2989">
        <v>126062</v>
      </c>
      <c r="E2989">
        <v>720</v>
      </c>
      <c r="F2989" s="1">
        <v>45534</v>
      </c>
      <c r="G2989" t="s">
        <v>48</v>
      </c>
      <c r="H2989" t="s">
        <v>12</v>
      </c>
    </row>
    <row r="2990" spans="1:8" x14ac:dyDescent="0.25">
      <c r="A2990" t="str">
        <f t="shared" si="54"/>
        <v>99</v>
      </c>
      <c r="B2990" t="str">
        <f>"00437"</f>
        <v>00437</v>
      </c>
      <c r="C2990" t="s">
        <v>99</v>
      </c>
      <c r="D2990">
        <v>126063</v>
      </c>
      <c r="E2990">
        <v>515.66</v>
      </c>
      <c r="F2990" s="1">
        <v>45534</v>
      </c>
      <c r="G2990" t="s">
        <v>48</v>
      </c>
      <c r="H2990" t="s">
        <v>12</v>
      </c>
    </row>
    <row r="2991" spans="1:8" x14ac:dyDescent="0.25">
      <c r="A2991" t="str">
        <f t="shared" si="54"/>
        <v>99</v>
      </c>
      <c r="B2991" t="str">
        <f>"05538"</f>
        <v>05538</v>
      </c>
      <c r="C2991" t="s">
        <v>623</v>
      </c>
      <c r="D2991">
        <v>126064</v>
      </c>
      <c r="E2991">
        <v>695.47</v>
      </c>
      <c r="F2991" s="1">
        <v>45534</v>
      </c>
      <c r="G2991" t="s">
        <v>48</v>
      </c>
      <c r="H2991" t="s">
        <v>12</v>
      </c>
    </row>
    <row r="2992" spans="1:8" x14ac:dyDescent="0.25">
      <c r="A2992" t="str">
        <f t="shared" si="54"/>
        <v>99</v>
      </c>
      <c r="B2992" t="str">
        <f>"00818"</f>
        <v>00818</v>
      </c>
      <c r="C2992" t="s">
        <v>138</v>
      </c>
      <c r="D2992">
        <v>126065</v>
      </c>
      <c r="E2992">
        <v>5898.27</v>
      </c>
      <c r="F2992" s="1">
        <v>45534</v>
      </c>
      <c r="G2992" t="s">
        <v>48</v>
      </c>
      <c r="H2992" t="s">
        <v>12</v>
      </c>
    </row>
    <row r="2993" spans="1:8" x14ac:dyDescent="0.25">
      <c r="A2993" t="str">
        <f t="shared" si="54"/>
        <v>99</v>
      </c>
      <c r="B2993" t="str">
        <f>"05546"</f>
        <v>05546</v>
      </c>
      <c r="C2993" t="s">
        <v>644</v>
      </c>
      <c r="D2993">
        <v>126066</v>
      </c>
      <c r="E2993">
        <v>1747.1</v>
      </c>
      <c r="F2993" s="1">
        <v>45534</v>
      </c>
      <c r="G2993" t="s">
        <v>48</v>
      </c>
      <c r="H2993" t="s">
        <v>12</v>
      </c>
    </row>
    <row r="2994" spans="1:8" x14ac:dyDescent="0.25">
      <c r="A2994" t="str">
        <f t="shared" si="54"/>
        <v>99</v>
      </c>
      <c r="B2994" t="str">
        <f>"00246"</f>
        <v>00246</v>
      </c>
      <c r="C2994" t="s">
        <v>102</v>
      </c>
      <c r="D2994">
        <v>126067</v>
      </c>
      <c r="E2994">
        <v>54.05</v>
      </c>
      <c r="F2994" s="1">
        <v>45534</v>
      </c>
      <c r="G2994" t="s">
        <v>48</v>
      </c>
      <c r="H2994" t="s">
        <v>12</v>
      </c>
    </row>
    <row r="2995" spans="1:8" x14ac:dyDescent="0.25">
      <c r="A2995" t="str">
        <f t="shared" si="54"/>
        <v>99</v>
      </c>
      <c r="B2995" t="str">
        <f>"05382"</f>
        <v>05382</v>
      </c>
      <c r="C2995" t="s">
        <v>103</v>
      </c>
      <c r="D2995">
        <v>126068</v>
      </c>
      <c r="E2995">
        <v>749.48</v>
      </c>
      <c r="F2995" s="1">
        <v>45534</v>
      </c>
      <c r="G2995" t="s">
        <v>48</v>
      </c>
      <c r="H2995" t="s">
        <v>12</v>
      </c>
    </row>
    <row r="2996" spans="1:8" x14ac:dyDescent="0.25">
      <c r="A2996" t="str">
        <f t="shared" si="54"/>
        <v>99</v>
      </c>
      <c r="B2996" t="str">
        <f>"05007"</f>
        <v>05007</v>
      </c>
      <c r="C2996" t="s">
        <v>394</v>
      </c>
      <c r="D2996">
        <v>126069</v>
      </c>
      <c r="E2996">
        <v>518</v>
      </c>
      <c r="F2996" s="1">
        <v>45534</v>
      </c>
      <c r="G2996" t="s">
        <v>48</v>
      </c>
      <c r="H2996" t="s">
        <v>12</v>
      </c>
    </row>
    <row r="2997" spans="1:8" x14ac:dyDescent="0.25">
      <c r="A2997" t="str">
        <f t="shared" si="54"/>
        <v>99</v>
      </c>
      <c r="B2997" t="str">
        <f>"00916"</f>
        <v>00916</v>
      </c>
      <c r="C2997" t="s">
        <v>142</v>
      </c>
      <c r="D2997">
        <v>126070</v>
      </c>
      <c r="E2997">
        <v>1216.99</v>
      </c>
      <c r="F2997" s="1">
        <v>45534</v>
      </c>
      <c r="G2997" t="s">
        <v>48</v>
      </c>
      <c r="H2997" t="s">
        <v>12</v>
      </c>
    </row>
    <row r="2998" spans="1:8" x14ac:dyDescent="0.25">
      <c r="A2998" t="str">
        <f t="shared" si="54"/>
        <v>99</v>
      </c>
      <c r="B2998" t="str">
        <f>"00936"</f>
        <v>00936</v>
      </c>
      <c r="C2998" t="s">
        <v>186</v>
      </c>
      <c r="D2998">
        <v>126071</v>
      </c>
      <c r="E2998">
        <v>759.33</v>
      </c>
      <c r="F2998" s="1">
        <v>45534</v>
      </c>
      <c r="G2998" t="s">
        <v>48</v>
      </c>
      <c r="H2998" t="s">
        <v>12</v>
      </c>
    </row>
    <row r="2999" spans="1:8" x14ac:dyDescent="0.25">
      <c r="A2999" t="str">
        <f t="shared" si="54"/>
        <v>99</v>
      </c>
      <c r="B2999" t="str">
        <f>"05102"</f>
        <v>05102</v>
      </c>
      <c r="C2999" t="s">
        <v>645</v>
      </c>
      <c r="D2999">
        <v>126072</v>
      </c>
      <c r="E2999">
        <v>208.25</v>
      </c>
      <c r="F2999" s="1">
        <v>45534</v>
      </c>
      <c r="G2999" t="s">
        <v>48</v>
      </c>
      <c r="H2999" t="s">
        <v>12</v>
      </c>
    </row>
    <row r="3000" spans="1:8" x14ac:dyDescent="0.25">
      <c r="A3000" t="str">
        <f t="shared" si="54"/>
        <v>99</v>
      </c>
      <c r="B3000" t="str">
        <f>"04890"</f>
        <v>04890</v>
      </c>
      <c r="C3000" t="s">
        <v>360</v>
      </c>
      <c r="D3000">
        <v>126073</v>
      </c>
      <c r="E3000">
        <v>676.21</v>
      </c>
      <c r="F3000" s="1">
        <v>45534</v>
      </c>
      <c r="G3000" t="s">
        <v>48</v>
      </c>
      <c r="H3000" t="s">
        <v>12</v>
      </c>
    </row>
    <row r="3001" spans="1:8" x14ac:dyDescent="0.25">
      <c r="A3001" t="str">
        <f t="shared" si="54"/>
        <v>99</v>
      </c>
      <c r="B3001" t="str">
        <f>"05325"</f>
        <v>05325</v>
      </c>
      <c r="C3001" t="s">
        <v>172</v>
      </c>
      <c r="D3001">
        <v>126074</v>
      </c>
      <c r="E3001">
        <v>129.94999999999999</v>
      </c>
      <c r="F3001" s="1">
        <v>45534</v>
      </c>
      <c r="G3001" t="s">
        <v>48</v>
      </c>
      <c r="H3001" t="s">
        <v>12</v>
      </c>
    </row>
    <row r="3002" spans="1:8" x14ac:dyDescent="0.25">
      <c r="A3002" t="str">
        <f t="shared" si="54"/>
        <v>99</v>
      </c>
      <c r="B3002" t="str">
        <f>"01629"</f>
        <v>01629</v>
      </c>
      <c r="C3002" t="s">
        <v>189</v>
      </c>
      <c r="D3002">
        <v>126075</v>
      </c>
      <c r="E3002">
        <v>1019.24</v>
      </c>
      <c r="F3002" s="1">
        <v>45534</v>
      </c>
      <c r="G3002" t="s">
        <v>48</v>
      </c>
      <c r="H3002" t="s">
        <v>12</v>
      </c>
    </row>
    <row r="3003" spans="1:8" x14ac:dyDescent="0.25">
      <c r="A3003" t="str">
        <f t="shared" si="54"/>
        <v>99</v>
      </c>
      <c r="B3003" t="str">
        <f>"00336"</f>
        <v>00336</v>
      </c>
      <c r="C3003" t="s">
        <v>116</v>
      </c>
      <c r="D3003">
        <v>126076</v>
      </c>
      <c r="E3003">
        <v>83</v>
      </c>
      <c r="F3003" s="1">
        <v>45534</v>
      </c>
      <c r="G3003" t="s">
        <v>48</v>
      </c>
      <c r="H3003" t="s">
        <v>12</v>
      </c>
    </row>
    <row r="3004" spans="1:8" x14ac:dyDescent="0.25">
      <c r="A3004" t="str">
        <f t="shared" si="54"/>
        <v>99</v>
      </c>
      <c r="B3004" t="str">
        <f>"05462"</f>
        <v>05462</v>
      </c>
      <c r="C3004" t="s">
        <v>285</v>
      </c>
      <c r="D3004">
        <v>126077</v>
      </c>
      <c r="E3004">
        <v>155</v>
      </c>
      <c r="F3004" s="1">
        <v>45534</v>
      </c>
      <c r="G3004" t="s">
        <v>30</v>
      </c>
      <c r="H3004" t="s">
        <v>31</v>
      </c>
    </row>
    <row r="3005" spans="1:8" x14ac:dyDescent="0.25">
      <c r="A3005" t="str">
        <f t="shared" si="54"/>
        <v>99</v>
      </c>
      <c r="B3005" t="str">
        <f>"05462"</f>
        <v>05462</v>
      </c>
      <c r="C3005" t="s">
        <v>285</v>
      </c>
      <c r="D3005">
        <v>126077</v>
      </c>
      <c r="E3005">
        <v>155</v>
      </c>
      <c r="F3005" s="1">
        <v>45534</v>
      </c>
      <c r="G3005" t="s">
        <v>30</v>
      </c>
    </row>
    <row r="3006" spans="1:8" x14ac:dyDescent="0.25">
      <c r="A3006" t="str">
        <f t="shared" si="54"/>
        <v>99</v>
      </c>
      <c r="B3006" t="str">
        <f>"00062"</f>
        <v>00062</v>
      </c>
      <c r="C3006" t="s">
        <v>229</v>
      </c>
      <c r="D3006">
        <v>126078</v>
      </c>
      <c r="E3006">
        <v>292871.57</v>
      </c>
      <c r="F3006" s="1">
        <v>45534</v>
      </c>
      <c r="G3006" t="s">
        <v>48</v>
      </c>
      <c r="H3006" t="s">
        <v>12</v>
      </c>
    </row>
    <row r="3007" spans="1:8" x14ac:dyDescent="0.25">
      <c r="A3007" t="str">
        <f t="shared" si="54"/>
        <v>99</v>
      </c>
      <c r="B3007" t="str">
        <f>"04582"</f>
        <v>04582</v>
      </c>
      <c r="C3007" t="s">
        <v>194</v>
      </c>
      <c r="D3007">
        <v>126079</v>
      </c>
      <c r="E3007">
        <v>663.9</v>
      </c>
      <c r="F3007" s="1">
        <v>45534</v>
      </c>
      <c r="G3007" t="s">
        <v>48</v>
      </c>
      <c r="H3007" t="s">
        <v>12</v>
      </c>
    </row>
    <row r="3008" spans="1:8" x14ac:dyDescent="0.25">
      <c r="A3008" t="str">
        <f t="shared" si="54"/>
        <v>99</v>
      </c>
      <c r="B3008" t="str">
        <f>"01784"</f>
        <v>01784</v>
      </c>
      <c r="C3008" t="s">
        <v>319</v>
      </c>
      <c r="D3008">
        <v>126080</v>
      </c>
      <c r="E3008">
        <v>165.05</v>
      </c>
      <c r="F3008" s="1">
        <v>45534</v>
      </c>
      <c r="G3008" t="s">
        <v>48</v>
      </c>
      <c r="H3008" t="s">
        <v>12</v>
      </c>
    </row>
    <row r="3009" spans="1:8" x14ac:dyDescent="0.25">
      <c r="A3009" t="str">
        <f t="shared" si="54"/>
        <v>99</v>
      </c>
      <c r="B3009" t="str">
        <f>"05232"</f>
        <v>05232</v>
      </c>
      <c r="C3009" t="s">
        <v>259</v>
      </c>
      <c r="D3009">
        <v>126081</v>
      </c>
      <c r="E3009">
        <v>103.32</v>
      </c>
      <c r="F3009" s="1">
        <v>45534</v>
      </c>
      <c r="G3009" t="s">
        <v>48</v>
      </c>
      <c r="H3009" t="s">
        <v>12</v>
      </c>
    </row>
    <row r="3010" spans="1:8" x14ac:dyDescent="0.25">
      <c r="A3010" t="str">
        <f t="shared" ref="A3010:A3073" si="55">"99"</f>
        <v>99</v>
      </c>
      <c r="B3010" t="str">
        <f>"04314"</f>
        <v>04314</v>
      </c>
      <c r="C3010" t="s">
        <v>124</v>
      </c>
      <c r="D3010">
        <v>126082</v>
      </c>
      <c r="E3010">
        <v>16236</v>
      </c>
      <c r="F3010" s="1">
        <v>45534</v>
      </c>
      <c r="G3010" t="s">
        <v>48</v>
      </c>
      <c r="H3010" t="s">
        <v>12</v>
      </c>
    </row>
    <row r="3011" spans="1:8" x14ac:dyDescent="0.25">
      <c r="A3011" t="str">
        <f t="shared" si="55"/>
        <v>99</v>
      </c>
      <c r="B3011" t="str">
        <f>"04921"</f>
        <v>04921</v>
      </c>
      <c r="C3011" t="s">
        <v>151</v>
      </c>
      <c r="D3011">
        <v>126083</v>
      </c>
      <c r="E3011">
        <v>6950.79</v>
      </c>
      <c r="F3011" s="1">
        <v>45534</v>
      </c>
      <c r="G3011" t="s">
        <v>48</v>
      </c>
      <c r="H3011" t="s">
        <v>12</v>
      </c>
    </row>
    <row r="3012" spans="1:8" x14ac:dyDescent="0.25">
      <c r="A3012" t="str">
        <f t="shared" si="55"/>
        <v>99</v>
      </c>
      <c r="B3012" t="str">
        <f>"03909"</f>
        <v>03909</v>
      </c>
      <c r="C3012" t="s">
        <v>625</v>
      </c>
      <c r="D3012">
        <v>126084</v>
      </c>
      <c r="E3012">
        <v>2500</v>
      </c>
      <c r="F3012" s="1">
        <v>45534</v>
      </c>
      <c r="G3012" t="s">
        <v>48</v>
      </c>
      <c r="H3012" t="s">
        <v>12</v>
      </c>
    </row>
    <row r="3013" spans="1:8" x14ac:dyDescent="0.25">
      <c r="A3013" t="str">
        <f t="shared" si="55"/>
        <v>99</v>
      </c>
      <c r="B3013" t="str">
        <f>"05060"</f>
        <v>05060</v>
      </c>
      <c r="C3013" t="s">
        <v>535</v>
      </c>
      <c r="D3013">
        <v>126085</v>
      </c>
      <c r="E3013">
        <v>1387.35</v>
      </c>
      <c r="F3013" s="1">
        <v>45534</v>
      </c>
      <c r="G3013" t="s">
        <v>48</v>
      </c>
      <c r="H3013" t="s">
        <v>12</v>
      </c>
    </row>
    <row r="3014" spans="1:8" x14ac:dyDescent="0.25">
      <c r="A3014" t="str">
        <f t="shared" si="55"/>
        <v>99</v>
      </c>
      <c r="B3014" t="str">
        <f>"05168"</f>
        <v>05168</v>
      </c>
      <c r="C3014" t="s">
        <v>128</v>
      </c>
      <c r="D3014">
        <v>126086</v>
      </c>
      <c r="E3014">
        <v>25051.03</v>
      </c>
      <c r="F3014" s="1">
        <v>45534</v>
      </c>
      <c r="G3014" t="s">
        <v>48</v>
      </c>
      <c r="H3014" t="s">
        <v>12</v>
      </c>
    </row>
    <row r="3015" spans="1:8" x14ac:dyDescent="0.25">
      <c r="A3015" t="str">
        <f t="shared" si="55"/>
        <v>99</v>
      </c>
      <c r="B3015" t="str">
        <f>"04154"</f>
        <v>04154</v>
      </c>
      <c r="C3015" t="s">
        <v>243</v>
      </c>
      <c r="D3015">
        <v>126087</v>
      </c>
      <c r="E3015">
        <v>2564.64</v>
      </c>
      <c r="F3015" s="1">
        <v>45534</v>
      </c>
      <c r="G3015" t="s">
        <v>48</v>
      </c>
      <c r="H3015" t="s">
        <v>12</v>
      </c>
    </row>
    <row r="3016" spans="1:8" x14ac:dyDescent="0.25">
      <c r="A3016" t="str">
        <f t="shared" si="55"/>
        <v>99</v>
      </c>
      <c r="B3016" t="str">
        <f>"02807"</f>
        <v>02807</v>
      </c>
      <c r="C3016" t="s">
        <v>66</v>
      </c>
      <c r="D3016">
        <v>126088</v>
      </c>
      <c r="E3016">
        <v>9887</v>
      </c>
      <c r="F3016" s="1">
        <v>45534</v>
      </c>
      <c r="G3016" t="s">
        <v>48</v>
      </c>
      <c r="H3016" t="s">
        <v>12</v>
      </c>
    </row>
    <row r="3017" spans="1:8" x14ac:dyDescent="0.25">
      <c r="A3017" t="str">
        <f t="shared" si="55"/>
        <v>99</v>
      </c>
      <c r="B3017" t="str">
        <f>"03611"</f>
        <v>03611</v>
      </c>
      <c r="C3017" t="s">
        <v>646</v>
      </c>
      <c r="D3017">
        <v>126089</v>
      </c>
      <c r="E3017">
        <v>82386</v>
      </c>
      <c r="F3017" s="1">
        <v>45534</v>
      </c>
      <c r="G3017" t="s">
        <v>48</v>
      </c>
      <c r="H3017" t="s">
        <v>12</v>
      </c>
    </row>
    <row r="3018" spans="1:8" x14ac:dyDescent="0.25">
      <c r="A3018" t="str">
        <f t="shared" si="55"/>
        <v>99</v>
      </c>
      <c r="B3018" t="str">
        <f>"03342"</f>
        <v>03342</v>
      </c>
      <c r="C3018" t="s">
        <v>130</v>
      </c>
      <c r="D3018">
        <v>126090</v>
      </c>
      <c r="E3018">
        <v>1889.2</v>
      </c>
      <c r="F3018" s="1">
        <v>45534</v>
      </c>
      <c r="G3018" t="s">
        <v>48</v>
      </c>
      <c r="H3018" t="s">
        <v>12</v>
      </c>
    </row>
    <row r="3019" spans="1:8" x14ac:dyDescent="0.25">
      <c r="A3019" t="str">
        <f t="shared" si="55"/>
        <v>99</v>
      </c>
      <c r="B3019" t="str">
        <f>"01491"</f>
        <v>01491</v>
      </c>
      <c r="C3019" t="s">
        <v>167</v>
      </c>
      <c r="D3019">
        <v>126091</v>
      </c>
      <c r="E3019">
        <v>8923.06</v>
      </c>
      <c r="F3019" s="1">
        <v>45534</v>
      </c>
      <c r="G3019" t="s">
        <v>48</v>
      </c>
      <c r="H3019" t="s">
        <v>12</v>
      </c>
    </row>
    <row r="3020" spans="1:8" x14ac:dyDescent="0.25">
      <c r="A3020" t="str">
        <f t="shared" si="55"/>
        <v>99</v>
      </c>
      <c r="B3020" t="str">
        <f>"05265"</f>
        <v>05265</v>
      </c>
      <c r="C3020" t="s">
        <v>309</v>
      </c>
      <c r="D3020">
        <v>126092</v>
      </c>
      <c r="E3020">
        <v>2100</v>
      </c>
      <c r="F3020" s="1">
        <v>45534</v>
      </c>
      <c r="G3020" t="s">
        <v>48</v>
      </c>
      <c r="H3020" t="s">
        <v>12</v>
      </c>
    </row>
    <row r="3021" spans="1:8" x14ac:dyDescent="0.25">
      <c r="A3021" t="str">
        <f t="shared" si="55"/>
        <v>99</v>
      </c>
      <c r="B3021" t="str">
        <f>"03706"</f>
        <v>03706</v>
      </c>
      <c r="C3021" t="s">
        <v>366</v>
      </c>
      <c r="D3021">
        <v>126093</v>
      </c>
      <c r="E3021">
        <v>2130.08</v>
      </c>
      <c r="F3021" s="1">
        <v>45534</v>
      </c>
      <c r="G3021" t="s">
        <v>48</v>
      </c>
      <c r="H3021" t="s">
        <v>12</v>
      </c>
    </row>
    <row r="3022" spans="1:8" x14ac:dyDescent="0.25">
      <c r="A3022" t="str">
        <f t="shared" si="55"/>
        <v>99</v>
      </c>
      <c r="B3022" t="str">
        <f>"04331"</f>
        <v>04331</v>
      </c>
      <c r="C3022" t="s">
        <v>86</v>
      </c>
      <c r="D3022">
        <v>126094</v>
      </c>
      <c r="E3022">
        <v>2800</v>
      </c>
      <c r="F3022" s="1">
        <v>45534</v>
      </c>
      <c r="G3022" t="s">
        <v>48</v>
      </c>
      <c r="H3022" t="s">
        <v>12</v>
      </c>
    </row>
    <row r="3023" spans="1:8" x14ac:dyDescent="0.25">
      <c r="A3023" t="str">
        <f t="shared" si="55"/>
        <v>99</v>
      </c>
      <c r="B3023" t="str">
        <f>"04331"</f>
        <v>04331</v>
      </c>
      <c r="C3023" t="s">
        <v>86</v>
      </c>
      <c r="D3023">
        <v>126095</v>
      </c>
      <c r="E3023">
        <v>5800</v>
      </c>
      <c r="F3023" s="1">
        <v>45534</v>
      </c>
      <c r="G3023" t="s">
        <v>48</v>
      </c>
      <c r="H3023" t="s">
        <v>12</v>
      </c>
    </row>
    <row r="3024" spans="1:8" x14ac:dyDescent="0.25">
      <c r="A3024" t="str">
        <f t="shared" si="55"/>
        <v>99</v>
      </c>
      <c r="B3024" t="str">
        <f>"04331"</f>
        <v>04331</v>
      </c>
      <c r="C3024" t="s">
        <v>86</v>
      </c>
      <c r="D3024">
        <v>126096</v>
      </c>
      <c r="E3024">
        <v>7400</v>
      </c>
      <c r="F3024" s="1">
        <v>45534</v>
      </c>
      <c r="G3024" t="s">
        <v>48</v>
      </c>
      <c r="H3024" t="s">
        <v>12</v>
      </c>
    </row>
    <row r="3025" spans="1:8" x14ac:dyDescent="0.25">
      <c r="A3025" t="str">
        <f t="shared" si="55"/>
        <v>99</v>
      </c>
      <c r="B3025" t="str">
        <f>"04331"</f>
        <v>04331</v>
      </c>
      <c r="C3025" t="s">
        <v>86</v>
      </c>
      <c r="D3025">
        <v>126097</v>
      </c>
      <c r="E3025">
        <v>8380</v>
      </c>
      <c r="F3025" s="1">
        <v>45534</v>
      </c>
      <c r="G3025" t="s">
        <v>48</v>
      </c>
      <c r="H3025" t="s">
        <v>12</v>
      </c>
    </row>
    <row r="3026" spans="1:8" x14ac:dyDescent="0.25">
      <c r="A3026" t="str">
        <f t="shared" si="55"/>
        <v>99</v>
      </c>
      <c r="B3026" t="str">
        <f>"04331"</f>
        <v>04331</v>
      </c>
      <c r="C3026" t="s">
        <v>86</v>
      </c>
      <c r="D3026">
        <v>126098</v>
      </c>
      <c r="E3026">
        <v>3831.89</v>
      </c>
      <c r="F3026" s="1">
        <v>45534</v>
      </c>
      <c r="G3026" t="s">
        <v>48</v>
      </c>
      <c r="H3026" t="s">
        <v>12</v>
      </c>
    </row>
    <row r="3027" spans="1:8" x14ac:dyDescent="0.25">
      <c r="A3027" t="str">
        <f t="shared" si="55"/>
        <v>99</v>
      </c>
      <c r="B3027" t="str">
        <f>"05451"</f>
        <v>05451</v>
      </c>
      <c r="C3027" t="s">
        <v>275</v>
      </c>
      <c r="D3027">
        <v>126099</v>
      </c>
      <c r="E3027">
        <v>1110</v>
      </c>
      <c r="F3027" s="1">
        <v>45534</v>
      </c>
      <c r="G3027" t="s">
        <v>48</v>
      </c>
      <c r="H3027" t="s">
        <v>12</v>
      </c>
    </row>
    <row r="3028" spans="1:8" x14ac:dyDescent="0.25">
      <c r="A3028" t="str">
        <f t="shared" si="55"/>
        <v>99</v>
      </c>
      <c r="B3028" t="str">
        <f>"00710"</f>
        <v>00710</v>
      </c>
      <c r="C3028" t="s">
        <v>97</v>
      </c>
      <c r="D3028">
        <v>126100</v>
      </c>
      <c r="E3028">
        <v>1075.4100000000001</v>
      </c>
      <c r="F3028" s="1">
        <v>45534</v>
      </c>
      <c r="G3028" t="s">
        <v>48</v>
      </c>
      <c r="H3028" t="s">
        <v>12</v>
      </c>
    </row>
    <row r="3029" spans="1:8" x14ac:dyDescent="0.25">
      <c r="A3029" t="str">
        <f t="shared" si="55"/>
        <v>99</v>
      </c>
      <c r="B3029" t="str">
        <f>"04123"</f>
        <v>04123</v>
      </c>
      <c r="C3029" t="s">
        <v>217</v>
      </c>
      <c r="D3029">
        <v>126101</v>
      </c>
      <c r="E3029">
        <v>3500</v>
      </c>
      <c r="F3029" s="1">
        <v>45534</v>
      </c>
      <c r="G3029" t="s">
        <v>48</v>
      </c>
      <c r="H3029" t="s">
        <v>12</v>
      </c>
    </row>
    <row r="3030" spans="1:8" x14ac:dyDescent="0.25">
      <c r="A3030" t="str">
        <f t="shared" si="55"/>
        <v>99</v>
      </c>
      <c r="B3030" t="str">
        <f>"04703"</f>
        <v>04703</v>
      </c>
      <c r="C3030" t="s">
        <v>448</v>
      </c>
      <c r="D3030">
        <v>126102</v>
      </c>
      <c r="E3030">
        <v>24899.4</v>
      </c>
      <c r="F3030" s="1">
        <v>45534</v>
      </c>
      <c r="G3030" t="s">
        <v>48</v>
      </c>
      <c r="H3030" t="s">
        <v>12</v>
      </c>
    </row>
    <row r="3031" spans="1:8" x14ac:dyDescent="0.25">
      <c r="A3031" t="str">
        <f t="shared" si="55"/>
        <v>99</v>
      </c>
      <c r="B3031" t="str">
        <f>"04897"</f>
        <v>04897</v>
      </c>
      <c r="C3031" t="s">
        <v>647</v>
      </c>
      <c r="D3031">
        <v>126103</v>
      </c>
      <c r="E3031">
        <v>2577.06</v>
      </c>
      <c r="F3031" s="1">
        <v>45534</v>
      </c>
      <c r="G3031" t="s">
        <v>48</v>
      </c>
      <c r="H3031" t="s">
        <v>12</v>
      </c>
    </row>
    <row r="3032" spans="1:8" x14ac:dyDescent="0.25">
      <c r="A3032" t="str">
        <f t="shared" si="55"/>
        <v>99</v>
      </c>
      <c r="B3032" t="str">
        <f>"03988"</f>
        <v>03988</v>
      </c>
      <c r="C3032" t="s">
        <v>137</v>
      </c>
      <c r="D3032">
        <v>126104</v>
      </c>
      <c r="E3032">
        <v>1403.9</v>
      </c>
      <c r="F3032" s="1">
        <v>45534</v>
      </c>
      <c r="G3032" t="s">
        <v>48</v>
      </c>
      <c r="H3032" t="s">
        <v>12</v>
      </c>
    </row>
    <row r="3033" spans="1:8" x14ac:dyDescent="0.25">
      <c r="A3033" t="str">
        <f t="shared" si="55"/>
        <v>99</v>
      </c>
      <c r="B3033" t="str">
        <f>"04778"</f>
        <v>04778</v>
      </c>
      <c r="C3033" t="s">
        <v>110</v>
      </c>
      <c r="D3033">
        <v>126105</v>
      </c>
      <c r="E3033">
        <v>4650</v>
      </c>
      <c r="F3033" s="1">
        <v>45534</v>
      </c>
      <c r="G3033" t="s">
        <v>48</v>
      </c>
      <c r="H3033" t="s">
        <v>12</v>
      </c>
    </row>
    <row r="3034" spans="1:8" x14ac:dyDescent="0.25">
      <c r="A3034" t="str">
        <f t="shared" si="55"/>
        <v>99</v>
      </c>
      <c r="B3034" t="str">
        <f>"02511"</f>
        <v>02511</v>
      </c>
      <c r="C3034" t="s">
        <v>282</v>
      </c>
      <c r="D3034">
        <v>126106</v>
      </c>
      <c r="E3034">
        <v>1445.06</v>
      </c>
      <c r="F3034" s="1">
        <v>45534</v>
      </c>
      <c r="G3034" t="s">
        <v>48</v>
      </c>
      <c r="H3034" t="s">
        <v>12</v>
      </c>
    </row>
    <row r="3035" spans="1:8" x14ac:dyDescent="0.25">
      <c r="A3035" t="str">
        <f t="shared" si="55"/>
        <v>99</v>
      </c>
      <c r="B3035" t="str">
        <f>"04977"</f>
        <v>04977</v>
      </c>
      <c r="C3035" t="s">
        <v>111</v>
      </c>
      <c r="D3035">
        <v>126107</v>
      </c>
      <c r="E3035">
        <v>4750</v>
      </c>
      <c r="F3035" s="1">
        <v>45534</v>
      </c>
      <c r="G3035" t="s">
        <v>48</v>
      </c>
      <c r="H3035" t="s">
        <v>12</v>
      </c>
    </row>
    <row r="3036" spans="1:8" x14ac:dyDescent="0.25">
      <c r="A3036" t="str">
        <f t="shared" si="55"/>
        <v>99</v>
      </c>
      <c r="B3036" t="str">
        <f>"04116"</f>
        <v>04116</v>
      </c>
      <c r="C3036" t="s">
        <v>115</v>
      </c>
      <c r="D3036">
        <v>126108</v>
      </c>
      <c r="E3036">
        <v>1350.56</v>
      </c>
      <c r="F3036" s="1">
        <v>45534</v>
      </c>
      <c r="G3036" t="s">
        <v>48</v>
      </c>
      <c r="H3036" t="s">
        <v>12</v>
      </c>
    </row>
    <row r="3037" spans="1:8" x14ac:dyDescent="0.25">
      <c r="A3037" t="str">
        <f t="shared" si="55"/>
        <v>99</v>
      </c>
      <c r="B3037" t="str">
        <f>"1"</f>
        <v>1</v>
      </c>
      <c r="C3037" t="s">
        <v>648</v>
      </c>
      <c r="D3037">
        <v>126109</v>
      </c>
      <c r="E3037">
        <v>22.82</v>
      </c>
      <c r="F3037" s="1">
        <v>45534</v>
      </c>
      <c r="G3037" t="s">
        <v>48</v>
      </c>
      <c r="H3037" t="s">
        <v>12</v>
      </c>
    </row>
    <row r="3038" spans="1:8" x14ac:dyDescent="0.25">
      <c r="A3038" t="str">
        <f t="shared" si="55"/>
        <v>99</v>
      </c>
      <c r="B3038" t="str">
        <f>"1"</f>
        <v>1</v>
      </c>
      <c r="C3038" t="s">
        <v>649</v>
      </c>
      <c r="D3038">
        <v>126110</v>
      </c>
      <c r="E3038">
        <v>2.97</v>
      </c>
      <c r="F3038" s="1">
        <v>45534</v>
      </c>
      <c r="G3038" t="s">
        <v>48</v>
      </c>
      <c r="H3038" t="s">
        <v>631</v>
      </c>
    </row>
    <row r="3039" spans="1:8" x14ac:dyDescent="0.25">
      <c r="A3039" t="str">
        <f t="shared" si="55"/>
        <v>99</v>
      </c>
      <c r="B3039" t="str">
        <f>"04921"</f>
        <v>04921</v>
      </c>
      <c r="C3039" t="s">
        <v>151</v>
      </c>
      <c r="D3039">
        <v>126111</v>
      </c>
      <c r="E3039">
        <v>3697.53</v>
      </c>
      <c r="F3039" s="1">
        <v>45547</v>
      </c>
      <c r="G3039" t="s">
        <v>48</v>
      </c>
      <c r="H3039" t="s">
        <v>12</v>
      </c>
    </row>
    <row r="3040" spans="1:8" x14ac:dyDescent="0.25">
      <c r="A3040" t="str">
        <f t="shared" si="55"/>
        <v>99</v>
      </c>
      <c r="B3040" t="str">
        <f>"04826"</f>
        <v>04826</v>
      </c>
      <c r="C3040" t="s">
        <v>616</v>
      </c>
      <c r="D3040">
        <v>126112</v>
      </c>
      <c r="E3040">
        <v>736</v>
      </c>
      <c r="F3040" s="1">
        <v>45547</v>
      </c>
      <c r="G3040" t="s">
        <v>48</v>
      </c>
      <c r="H3040" t="s">
        <v>12</v>
      </c>
    </row>
    <row r="3041" spans="1:8" x14ac:dyDescent="0.25">
      <c r="A3041" t="str">
        <f t="shared" si="55"/>
        <v>99</v>
      </c>
      <c r="B3041" t="str">
        <f>"05513"</f>
        <v>05513</v>
      </c>
      <c r="C3041" t="s">
        <v>550</v>
      </c>
      <c r="D3041">
        <v>126113</v>
      </c>
      <c r="E3041">
        <v>368.75</v>
      </c>
      <c r="F3041" s="1">
        <v>45547</v>
      </c>
      <c r="G3041" t="s">
        <v>48</v>
      </c>
      <c r="H3041" t="s">
        <v>12</v>
      </c>
    </row>
    <row r="3042" spans="1:8" x14ac:dyDescent="0.25">
      <c r="A3042" t="str">
        <f t="shared" si="55"/>
        <v>99</v>
      </c>
      <c r="B3042" t="str">
        <f>"04018"</f>
        <v>04018</v>
      </c>
      <c r="C3042" t="s">
        <v>52</v>
      </c>
      <c r="D3042">
        <v>126114</v>
      </c>
      <c r="E3042">
        <v>1283.21</v>
      </c>
      <c r="F3042" s="1">
        <v>45547</v>
      </c>
      <c r="G3042" t="s">
        <v>48</v>
      </c>
      <c r="H3042" t="s">
        <v>12</v>
      </c>
    </row>
    <row r="3043" spans="1:8" x14ac:dyDescent="0.25">
      <c r="A3043" t="str">
        <f t="shared" si="55"/>
        <v>99</v>
      </c>
      <c r="B3043" t="str">
        <f>"04463"</f>
        <v>04463</v>
      </c>
      <c r="C3043" t="s">
        <v>52</v>
      </c>
      <c r="D3043">
        <v>126115</v>
      </c>
      <c r="E3043">
        <v>59.23</v>
      </c>
      <c r="F3043" s="1">
        <v>45547</v>
      </c>
      <c r="G3043" t="s">
        <v>48</v>
      </c>
      <c r="H3043" t="s">
        <v>12</v>
      </c>
    </row>
    <row r="3044" spans="1:8" x14ac:dyDescent="0.25">
      <c r="A3044" t="str">
        <f t="shared" si="55"/>
        <v>99</v>
      </c>
      <c r="B3044" t="str">
        <f>"04464"</f>
        <v>04464</v>
      </c>
      <c r="C3044" t="s">
        <v>52</v>
      </c>
      <c r="D3044">
        <v>126116</v>
      </c>
      <c r="E3044">
        <v>59.23</v>
      </c>
      <c r="F3044" s="1">
        <v>45547</v>
      </c>
      <c r="G3044" t="s">
        <v>48</v>
      </c>
      <c r="H3044" t="s">
        <v>12</v>
      </c>
    </row>
    <row r="3045" spans="1:8" x14ac:dyDescent="0.25">
      <c r="A3045" t="str">
        <f t="shared" si="55"/>
        <v>99</v>
      </c>
      <c r="B3045" t="str">
        <f>"04719"</f>
        <v>04719</v>
      </c>
      <c r="C3045" t="s">
        <v>52</v>
      </c>
      <c r="D3045">
        <v>126117</v>
      </c>
      <c r="E3045">
        <v>277.76</v>
      </c>
      <c r="F3045" s="1">
        <v>45547</v>
      </c>
      <c r="G3045" t="s">
        <v>48</v>
      </c>
      <c r="H3045" t="s">
        <v>12</v>
      </c>
    </row>
    <row r="3046" spans="1:8" x14ac:dyDescent="0.25">
      <c r="A3046" t="str">
        <f t="shared" si="55"/>
        <v>99</v>
      </c>
      <c r="B3046" t="str">
        <f>"05072"</f>
        <v>05072</v>
      </c>
      <c r="C3046" t="s">
        <v>52</v>
      </c>
      <c r="D3046">
        <v>126118</v>
      </c>
      <c r="E3046">
        <v>356.78</v>
      </c>
      <c r="F3046" s="1">
        <v>45547</v>
      </c>
      <c r="G3046" t="s">
        <v>48</v>
      </c>
      <c r="H3046" t="s">
        <v>12</v>
      </c>
    </row>
    <row r="3047" spans="1:8" x14ac:dyDescent="0.25">
      <c r="A3047" t="str">
        <f t="shared" si="55"/>
        <v>99</v>
      </c>
      <c r="B3047" t="str">
        <f>"90682"</f>
        <v>90682</v>
      </c>
      <c r="C3047" t="s">
        <v>53</v>
      </c>
      <c r="D3047">
        <v>126119</v>
      </c>
      <c r="E3047">
        <v>1968.65</v>
      </c>
      <c r="F3047" s="1">
        <v>45547</v>
      </c>
      <c r="G3047" t="s">
        <v>48</v>
      </c>
      <c r="H3047" t="s">
        <v>12</v>
      </c>
    </row>
    <row r="3048" spans="1:8" x14ac:dyDescent="0.25">
      <c r="A3048" t="str">
        <f t="shared" si="55"/>
        <v>99</v>
      </c>
      <c r="B3048" t="str">
        <f>"04644"</f>
        <v>04644</v>
      </c>
      <c r="C3048" t="s">
        <v>261</v>
      </c>
      <c r="D3048">
        <v>126120</v>
      </c>
      <c r="E3048">
        <v>623697.80000000005</v>
      </c>
      <c r="F3048" s="1">
        <v>45547</v>
      </c>
      <c r="G3048" t="s">
        <v>48</v>
      </c>
      <c r="H3048" t="s">
        <v>12</v>
      </c>
    </row>
    <row r="3049" spans="1:8" x14ac:dyDescent="0.25">
      <c r="A3049" t="str">
        <f t="shared" si="55"/>
        <v>99</v>
      </c>
      <c r="B3049" t="str">
        <f>"02299"</f>
        <v>02299</v>
      </c>
      <c r="C3049" t="s">
        <v>126</v>
      </c>
      <c r="D3049">
        <v>126121</v>
      </c>
      <c r="E3049">
        <v>1453.56</v>
      </c>
      <c r="F3049" s="1">
        <v>45547</v>
      </c>
      <c r="G3049" t="s">
        <v>48</v>
      </c>
      <c r="H3049" t="s">
        <v>12</v>
      </c>
    </row>
    <row r="3050" spans="1:8" x14ac:dyDescent="0.25">
      <c r="A3050" t="str">
        <f t="shared" si="55"/>
        <v>99</v>
      </c>
      <c r="B3050" t="str">
        <f>"04621"</f>
        <v>04621</v>
      </c>
      <c r="C3050" t="s">
        <v>55</v>
      </c>
      <c r="D3050">
        <v>126122</v>
      </c>
      <c r="E3050">
        <v>115</v>
      </c>
      <c r="F3050" s="1">
        <v>45547</v>
      </c>
      <c r="G3050" t="s">
        <v>48</v>
      </c>
      <c r="H3050" t="s">
        <v>12</v>
      </c>
    </row>
    <row r="3051" spans="1:8" x14ac:dyDescent="0.25">
      <c r="A3051" t="str">
        <f t="shared" si="55"/>
        <v>99</v>
      </c>
      <c r="B3051" t="str">
        <f>"01525"</f>
        <v>01525</v>
      </c>
      <c r="C3051" t="s">
        <v>56</v>
      </c>
      <c r="D3051">
        <v>126123</v>
      </c>
      <c r="E3051">
        <v>275.67</v>
      </c>
      <c r="F3051" s="1">
        <v>45547</v>
      </c>
      <c r="G3051" t="s">
        <v>48</v>
      </c>
      <c r="H3051" t="s">
        <v>12</v>
      </c>
    </row>
    <row r="3052" spans="1:8" x14ac:dyDescent="0.25">
      <c r="A3052" t="str">
        <f t="shared" si="55"/>
        <v>99</v>
      </c>
      <c r="B3052" t="str">
        <f>"05553"</f>
        <v>05553</v>
      </c>
      <c r="C3052" t="s">
        <v>650</v>
      </c>
      <c r="D3052">
        <v>126124</v>
      </c>
      <c r="E3052">
        <v>600</v>
      </c>
      <c r="F3052" s="1">
        <v>45547</v>
      </c>
      <c r="G3052" t="s">
        <v>48</v>
      </c>
      <c r="H3052" t="s">
        <v>12</v>
      </c>
    </row>
    <row r="3053" spans="1:8" x14ac:dyDescent="0.25">
      <c r="A3053" t="str">
        <f t="shared" si="55"/>
        <v>99</v>
      </c>
      <c r="B3053" t="str">
        <f>"05460"</f>
        <v>05460</v>
      </c>
      <c r="C3053" t="s">
        <v>159</v>
      </c>
      <c r="D3053">
        <v>126125</v>
      </c>
      <c r="E3053">
        <v>360.98</v>
      </c>
      <c r="F3053" s="1">
        <v>45547</v>
      </c>
      <c r="G3053" t="s">
        <v>48</v>
      </c>
      <c r="H3053" t="s">
        <v>12</v>
      </c>
    </row>
    <row r="3054" spans="1:8" x14ac:dyDescent="0.25">
      <c r="A3054" t="str">
        <f t="shared" si="55"/>
        <v>99</v>
      </c>
      <c r="B3054" t="str">
        <f>"05129"</f>
        <v>05129</v>
      </c>
      <c r="C3054" t="s">
        <v>60</v>
      </c>
      <c r="D3054">
        <v>126126</v>
      </c>
      <c r="E3054">
        <v>56.92</v>
      </c>
      <c r="F3054" s="1">
        <v>45547</v>
      </c>
      <c r="G3054" t="s">
        <v>48</v>
      </c>
      <c r="H3054" t="s">
        <v>12</v>
      </c>
    </row>
    <row r="3055" spans="1:8" x14ac:dyDescent="0.25">
      <c r="A3055" t="str">
        <f t="shared" si="55"/>
        <v>99</v>
      </c>
      <c r="B3055" t="str">
        <f>"05024"</f>
        <v>05024</v>
      </c>
      <c r="C3055" t="s">
        <v>201</v>
      </c>
      <c r="D3055">
        <v>126127</v>
      </c>
      <c r="E3055">
        <v>189.67</v>
      </c>
      <c r="F3055" s="1">
        <v>45547</v>
      </c>
      <c r="G3055" t="s">
        <v>48</v>
      </c>
      <c r="H3055" t="s">
        <v>12</v>
      </c>
    </row>
    <row r="3056" spans="1:8" x14ac:dyDescent="0.25">
      <c r="A3056" t="str">
        <f t="shared" si="55"/>
        <v>99</v>
      </c>
      <c r="B3056" t="str">
        <f>"00194"</f>
        <v>00194</v>
      </c>
      <c r="C3056" t="s">
        <v>651</v>
      </c>
      <c r="D3056">
        <v>126128</v>
      </c>
      <c r="E3056">
        <v>630</v>
      </c>
      <c r="F3056" s="1">
        <v>45547</v>
      </c>
      <c r="G3056" t="s">
        <v>48</v>
      </c>
      <c r="H3056" t="s">
        <v>12</v>
      </c>
    </row>
    <row r="3057" spans="1:8" x14ac:dyDescent="0.25">
      <c r="A3057" t="str">
        <f t="shared" si="55"/>
        <v>99</v>
      </c>
      <c r="B3057" t="str">
        <f>"02030"</f>
        <v>02030</v>
      </c>
      <c r="C3057" t="s">
        <v>161</v>
      </c>
      <c r="D3057">
        <v>126129</v>
      </c>
      <c r="E3057">
        <v>51388</v>
      </c>
      <c r="F3057" s="1">
        <v>45547</v>
      </c>
      <c r="G3057" t="s">
        <v>48</v>
      </c>
      <c r="H3057" t="s">
        <v>12</v>
      </c>
    </row>
    <row r="3058" spans="1:8" x14ac:dyDescent="0.25">
      <c r="A3058" t="str">
        <f t="shared" si="55"/>
        <v>99</v>
      </c>
      <c r="B3058" t="str">
        <f>"05543"</f>
        <v>05543</v>
      </c>
      <c r="C3058" t="s">
        <v>635</v>
      </c>
      <c r="D3058">
        <v>126130</v>
      </c>
      <c r="E3058">
        <v>175.5</v>
      </c>
      <c r="F3058" s="1">
        <v>45547</v>
      </c>
      <c r="G3058" t="s">
        <v>30</v>
      </c>
      <c r="H3058" t="s">
        <v>631</v>
      </c>
    </row>
    <row r="3059" spans="1:8" x14ac:dyDescent="0.25">
      <c r="A3059" t="str">
        <f t="shared" si="55"/>
        <v>99</v>
      </c>
      <c r="B3059" t="str">
        <f>"03056"</f>
        <v>03056</v>
      </c>
      <c r="C3059" t="s">
        <v>652</v>
      </c>
      <c r="D3059">
        <v>126131</v>
      </c>
      <c r="E3059">
        <v>532</v>
      </c>
      <c r="F3059" s="1">
        <v>45547</v>
      </c>
      <c r="G3059" t="s">
        <v>48</v>
      </c>
      <c r="H3059" t="s">
        <v>12</v>
      </c>
    </row>
    <row r="3060" spans="1:8" x14ac:dyDescent="0.25">
      <c r="A3060" t="str">
        <f t="shared" si="55"/>
        <v>99</v>
      </c>
      <c r="B3060" t="str">
        <f>"04608"</f>
        <v>04608</v>
      </c>
      <c r="C3060" t="s">
        <v>69</v>
      </c>
      <c r="D3060">
        <v>126132</v>
      </c>
      <c r="E3060">
        <v>69.53</v>
      </c>
      <c r="F3060" s="1">
        <v>45547</v>
      </c>
      <c r="G3060" t="s">
        <v>48</v>
      </c>
      <c r="H3060" t="s">
        <v>12</v>
      </c>
    </row>
    <row r="3061" spans="1:8" x14ac:dyDescent="0.25">
      <c r="A3061" t="str">
        <f t="shared" si="55"/>
        <v>99</v>
      </c>
      <c r="B3061" t="str">
        <f>"03342"</f>
        <v>03342</v>
      </c>
      <c r="C3061" t="s">
        <v>130</v>
      </c>
      <c r="D3061">
        <v>126133</v>
      </c>
      <c r="E3061">
        <v>169.08</v>
      </c>
      <c r="F3061" s="1">
        <v>45547</v>
      </c>
      <c r="G3061" t="s">
        <v>48</v>
      </c>
      <c r="H3061" t="s">
        <v>12</v>
      </c>
    </row>
    <row r="3062" spans="1:8" x14ac:dyDescent="0.25">
      <c r="A3062" t="str">
        <f t="shared" si="55"/>
        <v>99</v>
      </c>
      <c r="B3062" t="str">
        <f>"04994"</f>
        <v>04994</v>
      </c>
      <c r="C3062" t="s">
        <v>73</v>
      </c>
      <c r="D3062">
        <v>126134</v>
      </c>
      <c r="E3062">
        <v>220.6</v>
      </c>
      <c r="F3062" s="1">
        <v>45547</v>
      </c>
      <c r="G3062" t="s">
        <v>48</v>
      </c>
      <c r="H3062" t="s">
        <v>12</v>
      </c>
    </row>
    <row r="3063" spans="1:8" x14ac:dyDescent="0.25">
      <c r="A3063" t="str">
        <f t="shared" si="55"/>
        <v>99</v>
      </c>
      <c r="B3063" t="str">
        <f>"03746"</f>
        <v>03746</v>
      </c>
      <c r="C3063" t="s">
        <v>293</v>
      </c>
      <c r="D3063">
        <v>126135</v>
      </c>
      <c r="E3063">
        <v>82</v>
      </c>
      <c r="F3063" s="1">
        <v>45547</v>
      </c>
      <c r="G3063" t="s">
        <v>48</v>
      </c>
      <c r="H3063" t="s">
        <v>12</v>
      </c>
    </row>
    <row r="3064" spans="1:8" x14ac:dyDescent="0.25">
      <c r="A3064" t="str">
        <f t="shared" si="55"/>
        <v>99</v>
      </c>
      <c r="B3064" t="str">
        <f>"04802"</f>
        <v>04802</v>
      </c>
      <c r="C3064" t="s">
        <v>14</v>
      </c>
      <c r="D3064">
        <v>126136</v>
      </c>
      <c r="E3064">
        <v>119.6</v>
      </c>
      <c r="F3064" s="1">
        <v>45547</v>
      </c>
      <c r="G3064" t="s">
        <v>48</v>
      </c>
      <c r="H3064" t="s">
        <v>12</v>
      </c>
    </row>
    <row r="3065" spans="1:8" x14ac:dyDescent="0.25">
      <c r="A3065" t="str">
        <f t="shared" si="55"/>
        <v>99</v>
      </c>
      <c r="B3065" t="str">
        <f>"04895"</f>
        <v>04895</v>
      </c>
      <c r="C3065" t="s">
        <v>311</v>
      </c>
      <c r="D3065">
        <v>126137</v>
      </c>
      <c r="E3065">
        <v>537.74</v>
      </c>
      <c r="F3065" s="1">
        <v>45547</v>
      </c>
      <c r="G3065" t="s">
        <v>48</v>
      </c>
      <c r="H3065" t="s">
        <v>12</v>
      </c>
    </row>
    <row r="3066" spans="1:8" x14ac:dyDescent="0.25">
      <c r="A3066" t="str">
        <f t="shared" si="55"/>
        <v>99</v>
      </c>
      <c r="B3066" t="str">
        <f>"04304"</f>
        <v>04304</v>
      </c>
      <c r="C3066" t="s">
        <v>76</v>
      </c>
      <c r="D3066">
        <v>126138</v>
      </c>
      <c r="E3066">
        <v>22259.45</v>
      </c>
      <c r="F3066" s="1">
        <v>45547</v>
      </c>
      <c r="G3066" t="s">
        <v>48</v>
      </c>
      <c r="H3066" t="s">
        <v>12</v>
      </c>
    </row>
    <row r="3067" spans="1:8" x14ac:dyDescent="0.25">
      <c r="A3067" t="str">
        <f t="shared" si="55"/>
        <v>99</v>
      </c>
      <c r="B3067" t="str">
        <f>"05388"</f>
        <v>05388</v>
      </c>
      <c r="C3067" t="s">
        <v>653</v>
      </c>
      <c r="D3067">
        <v>126139</v>
      </c>
      <c r="E3067">
        <v>126</v>
      </c>
      <c r="F3067" s="1">
        <v>45547</v>
      </c>
      <c r="G3067" t="s">
        <v>48</v>
      </c>
      <c r="H3067" t="s">
        <v>12</v>
      </c>
    </row>
    <row r="3068" spans="1:8" x14ac:dyDescent="0.25">
      <c r="A3068" t="str">
        <f t="shared" si="55"/>
        <v>99</v>
      </c>
      <c r="B3068" t="str">
        <f>"01415"</f>
        <v>01415</v>
      </c>
      <c r="C3068" t="s">
        <v>81</v>
      </c>
      <c r="D3068">
        <v>126140</v>
      </c>
      <c r="E3068">
        <v>1931.89</v>
      </c>
      <c r="F3068" s="1">
        <v>45547</v>
      </c>
      <c r="G3068" t="s">
        <v>48</v>
      </c>
      <c r="H3068" t="s">
        <v>12</v>
      </c>
    </row>
    <row r="3069" spans="1:8" x14ac:dyDescent="0.25">
      <c r="A3069" t="str">
        <f t="shared" si="55"/>
        <v>99</v>
      </c>
      <c r="B3069" t="str">
        <f>"00565"</f>
        <v>00565</v>
      </c>
      <c r="C3069" t="s">
        <v>82</v>
      </c>
      <c r="D3069">
        <v>126141</v>
      </c>
      <c r="E3069">
        <v>1941.51</v>
      </c>
      <c r="F3069" s="1">
        <v>45547</v>
      </c>
      <c r="G3069" t="s">
        <v>48</v>
      </c>
      <c r="H3069" t="s">
        <v>12</v>
      </c>
    </row>
    <row r="3070" spans="1:8" x14ac:dyDescent="0.25">
      <c r="A3070" t="str">
        <f t="shared" si="55"/>
        <v>99</v>
      </c>
      <c r="B3070" t="str">
        <f>"01604"</f>
        <v>01604</v>
      </c>
      <c r="C3070" t="s">
        <v>83</v>
      </c>
      <c r="D3070">
        <v>126147</v>
      </c>
      <c r="E3070">
        <v>242.28</v>
      </c>
      <c r="F3070" s="1">
        <v>45547</v>
      </c>
      <c r="G3070" t="s">
        <v>48</v>
      </c>
      <c r="H3070" t="s">
        <v>12</v>
      </c>
    </row>
    <row r="3071" spans="1:8" x14ac:dyDescent="0.25">
      <c r="A3071" t="str">
        <f t="shared" si="55"/>
        <v>99</v>
      </c>
      <c r="B3071" t="str">
        <f>"05241"</f>
        <v>05241</v>
      </c>
      <c r="C3071" t="s">
        <v>84</v>
      </c>
      <c r="D3071">
        <v>126148</v>
      </c>
      <c r="E3071">
        <v>48</v>
      </c>
      <c r="F3071" s="1">
        <v>45547</v>
      </c>
      <c r="G3071" t="s">
        <v>48</v>
      </c>
      <c r="H3071" t="s">
        <v>12</v>
      </c>
    </row>
    <row r="3072" spans="1:8" x14ac:dyDescent="0.25">
      <c r="A3072" t="str">
        <f t="shared" si="55"/>
        <v>99</v>
      </c>
      <c r="B3072" t="str">
        <f>"05282"</f>
        <v>05282</v>
      </c>
      <c r="C3072" t="s">
        <v>174</v>
      </c>
      <c r="D3072">
        <v>126149</v>
      </c>
      <c r="E3072">
        <v>29.06</v>
      </c>
      <c r="F3072" s="1">
        <v>45547</v>
      </c>
      <c r="G3072" t="s">
        <v>48</v>
      </c>
      <c r="H3072" t="s">
        <v>12</v>
      </c>
    </row>
    <row r="3073" spans="1:8" x14ac:dyDescent="0.25">
      <c r="A3073" t="str">
        <f t="shared" si="55"/>
        <v>99</v>
      </c>
      <c r="B3073" t="str">
        <f>"05324"</f>
        <v>05324</v>
      </c>
      <c r="C3073" t="s">
        <v>462</v>
      </c>
      <c r="D3073">
        <v>126150</v>
      </c>
      <c r="E3073">
        <v>700</v>
      </c>
      <c r="F3073" s="1">
        <v>45547</v>
      </c>
      <c r="G3073" t="s">
        <v>48</v>
      </c>
      <c r="H3073" t="s">
        <v>12</v>
      </c>
    </row>
    <row r="3074" spans="1:8" x14ac:dyDescent="0.25">
      <c r="A3074" t="str">
        <f t="shared" ref="A3074:A3137" si="56">"99"</f>
        <v>99</v>
      </c>
      <c r="B3074" t="str">
        <f>"03463"</f>
        <v>03463</v>
      </c>
      <c r="C3074" t="s">
        <v>88</v>
      </c>
      <c r="D3074">
        <v>126151</v>
      </c>
      <c r="E3074">
        <v>90.48</v>
      </c>
      <c r="F3074" s="1">
        <v>45547</v>
      </c>
      <c r="G3074" t="s">
        <v>48</v>
      </c>
      <c r="H3074" t="s">
        <v>12</v>
      </c>
    </row>
    <row r="3075" spans="1:8" x14ac:dyDescent="0.25">
      <c r="A3075" t="str">
        <f t="shared" si="56"/>
        <v>99</v>
      </c>
      <c r="B3075" t="str">
        <f>"03734"</f>
        <v>03734</v>
      </c>
      <c r="C3075" t="s">
        <v>177</v>
      </c>
      <c r="D3075">
        <v>126152</v>
      </c>
      <c r="E3075">
        <v>40</v>
      </c>
      <c r="F3075" s="1">
        <v>45547</v>
      </c>
      <c r="G3075" t="s">
        <v>48</v>
      </c>
      <c r="H3075" t="s">
        <v>12</v>
      </c>
    </row>
    <row r="3076" spans="1:8" x14ac:dyDescent="0.25">
      <c r="A3076" t="str">
        <f t="shared" si="56"/>
        <v>99</v>
      </c>
      <c r="B3076" t="str">
        <f>"02536"</f>
        <v>02536</v>
      </c>
      <c r="C3076" t="s">
        <v>96</v>
      </c>
      <c r="D3076">
        <v>126153</v>
      </c>
      <c r="E3076">
        <v>599.75</v>
      </c>
      <c r="F3076" s="1">
        <v>45547</v>
      </c>
      <c r="G3076" t="s">
        <v>48</v>
      </c>
      <c r="H3076" t="s">
        <v>12</v>
      </c>
    </row>
    <row r="3077" spans="1:8" x14ac:dyDescent="0.25">
      <c r="A3077" t="str">
        <f t="shared" si="56"/>
        <v>99</v>
      </c>
      <c r="B3077" t="str">
        <f>"05271"</f>
        <v>05271</v>
      </c>
      <c r="C3077" t="s">
        <v>556</v>
      </c>
      <c r="D3077">
        <v>126154</v>
      </c>
      <c r="E3077">
        <v>700</v>
      </c>
      <c r="F3077" s="1">
        <v>45547</v>
      </c>
      <c r="G3077" t="s">
        <v>48</v>
      </c>
      <c r="H3077" t="s">
        <v>12</v>
      </c>
    </row>
    <row r="3078" spans="1:8" x14ac:dyDescent="0.25">
      <c r="A3078" t="str">
        <f t="shared" si="56"/>
        <v>99</v>
      </c>
      <c r="B3078" t="str">
        <f>"04262"</f>
        <v>04262</v>
      </c>
      <c r="C3078" t="s">
        <v>313</v>
      </c>
      <c r="D3078">
        <v>126155</v>
      </c>
      <c r="E3078">
        <v>400</v>
      </c>
      <c r="F3078" s="1">
        <v>45547</v>
      </c>
      <c r="G3078" t="s">
        <v>48</v>
      </c>
      <c r="H3078" t="s">
        <v>12</v>
      </c>
    </row>
    <row r="3079" spans="1:8" x14ac:dyDescent="0.25">
      <c r="A3079" t="str">
        <f t="shared" si="56"/>
        <v>99</v>
      </c>
      <c r="B3079" t="str">
        <f>"04245"</f>
        <v>04245</v>
      </c>
      <c r="C3079" t="s">
        <v>178</v>
      </c>
      <c r="D3079">
        <v>126156</v>
      </c>
      <c r="E3079">
        <v>900</v>
      </c>
      <c r="F3079" s="1">
        <v>45547</v>
      </c>
      <c r="G3079" t="s">
        <v>48</v>
      </c>
      <c r="H3079" t="s">
        <v>12</v>
      </c>
    </row>
    <row r="3080" spans="1:8" x14ac:dyDescent="0.25">
      <c r="A3080" t="str">
        <f t="shared" si="56"/>
        <v>99</v>
      </c>
      <c r="B3080" t="str">
        <f>"02571"</f>
        <v>02571</v>
      </c>
      <c r="C3080" t="s">
        <v>8</v>
      </c>
      <c r="D3080">
        <v>126157</v>
      </c>
      <c r="E3080">
        <v>147</v>
      </c>
      <c r="F3080" s="1">
        <v>45547</v>
      </c>
      <c r="G3080" t="s">
        <v>48</v>
      </c>
      <c r="H3080" t="s">
        <v>12</v>
      </c>
    </row>
    <row r="3081" spans="1:8" x14ac:dyDescent="0.25">
      <c r="A3081" t="str">
        <f t="shared" si="56"/>
        <v>99</v>
      </c>
      <c r="B3081" t="str">
        <f>"04752"</f>
        <v>04752</v>
      </c>
      <c r="C3081" t="s">
        <v>299</v>
      </c>
      <c r="D3081">
        <v>126158</v>
      </c>
      <c r="E3081">
        <v>155</v>
      </c>
      <c r="F3081" s="1">
        <v>45547</v>
      </c>
      <c r="G3081" t="s">
        <v>48</v>
      </c>
      <c r="H3081" t="s">
        <v>12</v>
      </c>
    </row>
    <row r="3082" spans="1:8" x14ac:dyDescent="0.25">
      <c r="A3082" t="str">
        <f t="shared" si="56"/>
        <v>99</v>
      </c>
      <c r="B3082" t="str">
        <f>"00437"</f>
        <v>00437</v>
      </c>
      <c r="C3082" t="s">
        <v>99</v>
      </c>
      <c r="D3082">
        <v>126159</v>
      </c>
      <c r="E3082">
        <v>103.76</v>
      </c>
      <c r="F3082" s="1">
        <v>45547</v>
      </c>
      <c r="G3082" t="s">
        <v>48</v>
      </c>
      <c r="H3082" t="s">
        <v>12</v>
      </c>
    </row>
    <row r="3083" spans="1:8" x14ac:dyDescent="0.25">
      <c r="A3083" t="str">
        <f t="shared" si="56"/>
        <v>99</v>
      </c>
      <c r="B3083" t="str">
        <f>"05538"</f>
        <v>05538</v>
      </c>
      <c r="C3083" t="s">
        <v>623</v>
      </c>
      <c r="D3083">
        <v>126160</v>
      </c>
      <c r="E3083">
        <v>464.38</v>
      </c>
      <c r="F3083" s="1">
        <v>45547</v>
      </c>
      <c r="G3083" t="s">
        <v>48</v>
      </c>
      <c r="H3083" t="s">
        <v>12</v>
      </c>
    </row>
    <row r="3084" spans="1:8" x14ac:dyDescent="0.25">
      <c r="A3084" t="str">
        <f t="shared" si="56"/>
        <v>99</v>
      </c>
      <c r="B3084" t="str">
        <f>"00916"</f>
        <v>00916</v>
      </c>
      <c r="C3084" t="s">
        <v>142</v>
      </c>
      <c r="D3084">
        <v>126161</v>
      </c>
      <c r="E3084">
        <v>799.13</v>
      </c>
      <c r="F3084" s="1">
        <v>45547</v>
      </c>
      <c r="G3084" t="s">
        <v>48</v>
      </c>
      <c r="H3084" t="s">
        <v>12</v>
      </c>
    </row>
    <row r="3085" spans="1:8" x14ac:dyDescent="0.25">
      <c r="A3085" t="str">
        <f t="shared" si="56"/>
        <v>99</v>
      </c>
      <c r="B3085" t="str">
        <f>"00936"</f>
        <v>00936</v>
      </c>
      <c r="C3085" t="s">
        <v>186</v>
      </c>
      <c r="D3085">
        <v>126162</v>
      </c>
      <c r="E3085">
        <v>1230.9100000000001</v>
      </c>
      <c r="F3085" s="1">
        <v>45547</v>
      </c>
      <c r="G3085" t="s">
        <v>48</v>
      </c>
      <c r="H3085" t="s">
        <v>12</v>
      </c>
    </row>
    <row r="3086" spans="1:8" x14ac:dyDescent="0.25">
      <c r="A3086" t="str">
        <f t="shared" si="56"/>
        <v>99</v>
      </c>
      <c r="B3086" t="str">
        <f>"04433"</f>
        <v>04433</v>
      </c>
      <c r="C3086" t="s">
        <v>144</v>
      </c>
      <c r="D3086">
        <v>126163</v>
      </c>
      <c r="E3086">
        <v>540</v>
      </c>
      <c r="F3086" s="1">
        <v>45547</v>
      </c>
      <c r="G3086" t="s">
        <v>48</v>
      </c>
      <c r="H3086" t="s">
        <v>12</v>
      </c>
    </row>
    <row r="3087" spans="1:8" x14ac:dyDescent="0.25">
      <c r="A3087" t="str">
        <f t="shared" si="56"/>
        <v>99</v>
      </c>
      <c r="B3087" t="str">
        <f>"05325"</f>
        <v>05325</v>
      </c>
      <c r="C3087" t="s">
        <v>172</v>
      </c>
      <c r="D3087">
        <v>126164</v>
      </c>
      <c r="E3087">
        <v>259.89999999999998</v>
      </c>
      <c r="F3087" s="1">
        <v>45547</v>
      </c>
      <c r="G3087" t="s">
        <v>48</v>
      </c>
      <c r="H3087" t="s">
        <v>12</v>
      </c>
    </row>
    <row r="3088" spans="1:8" x14ac:dyDescent="0.25">
      <c r="A3088" t="str">
        <f t="shared" si="56"/>
        <v>99</v>
      </c>
      <c r="B3088" t="str">
        <f>"04977"</f>
        <v>04977</v>
      </c>
      <c r="C3088" t="s">
        <v>111</v>
      </c>
      <c r="D3088">
        <v>126165</v>
      </c>
      <c r="E3088">
        <v>14340</v>
      </c>
      <c r="F3088" s="1">
        <v>45547</v>
      </c>
      <c r="G3088" t="s">
        <v>48</v>
      </c>
      <c r="H3088" t="s">
        <v>12</v>
      </c>
    </row>
    <row r="3089" spans="1:8" x14ac:dyDescent="0.25">
      <c r="A3089" t="str">
        <f t="shared" si="56"/>
        <v>99</v>
      </c>
      <c r="B3089" t="str">
        <f>"01629"</f>
        <v>01629</v>
      </c>
      <c r="C3089" t="s">
        <v>189</v>
      </c>
      <c r="D3089">
        <v>126166</v>
      </c>
      <c r="E3089">
        <v>149.97</v>
      </c>
      <c r="F3089" s="1">
        <v>45547</v>
      </c>
      <c r="G3089" t="s">
        <v>48</v>
      </c>
      <c r="H3089" t="s">
        <v>12</v>
      </c>
    </row>
    <row r="3090" spans="1:8" x14ac:dyDescent="0.25">
      <c r="A3090" t="str">
        <f t="shared" si="56"/>
        <v>99</v>
      </c>
      <c r="B3090" t="str">
        <f>"03883"</f>
        <v>03883</v>
      </c>
      <c r="C3090" t="s">
        <v>191</v>
      </c>
      <c r="D3090">
        <v>126167</v>
      </c>
      <c r="E3090">
        <v>758.34</v>
      </c>
      <c r="F3090" s="1">
        <v>45547</v>
      </c>
      <c r="G3090" t="s">
        <v>48</v>
      </c>
      <c r="H3090" t="s">
        <v>12</v>
      </c>
    </row>
    <row r="3091" spans="1:8" x14ac:dyDescent="0.25">
      <c r="A3091" t="str">
        <f t="shared" si="56"/>
        <v>99</v>
      </c>
      <c r="B3091" t="str">
        <f>"00062"</f>
        <v>00062</v>
      </c>
      <c r="C3091" t="s">
        <v>229</v>
      </c>
      <c r="D3091">
        <v>126168</v>
      </c>
      <c r="E3091">
        <v>754.8</v>
      </c>
      <c r="F3091" s="1">
        <v>45547</v>
      </c>
      <c r="G3091" t="s">
        <v>48</v>
      </c>
      <c r="H3091" t="s">
        <v>12</v>
      </c>
    </row>
    <row r="3092" spans="1:8" x14ac:dyDescent="0.25">
      <c r="A3092" t="str">
        <f t="shared" si="56"/>
        <v>99</v>
      </c>
      <c r="B3092" t="str">
        <f>"05330"</f>
        <v>05330</v>
      </c>
      <c r="C3092" t="s">
        <v>118</v>
      </c>
      <c r="D3092">
        <v>126169</v>
      </c>
      <c r="E3092">
        <v>152</v>
      </c>
      <c r="F3092" s="1">
        <v>45547</v>
      </c>
      <c r="G3092" t="s">
        <v>48</v>
      </c>
      <c r="H3092" t="s">
        <v>12</v>
      </c>
    </row>
    <row r="3093" spans="1:8" x14ac:dyDescent="0.25">
      <c r="A3093" t="str">
        <f t="shared" si="56"/>
        <v>99</v>
      </c>
      <c r="B3093" t="str">
        <f>"02303"</f>
        <v>02303</v>
      </c>
      <c r="C3093" t="s">
        <v>654</v>
      </c>
      <c r="D3093">
        <v>126170</v>
      </c>
      <c r="E3093">
        <v>1060</v>
      </c>
      <c r="F3093" s="1">
        <v>45547</v>
      </c>
      <c r="G3093" t="s">
        <v>48</v>
      </c>
      <c r="H3093" t="s">
        <v>12</v>
      </c>
    </row>
    <row r="3094" spans="1:8" x14ac:dyDescent="0.25">
      <c r="A3094" t="str">
        <f t="shared" si="56"/>
        <v>99</v>
      </c>
      <c r="B3094" t="str">
        <f>"04186"</f>
        <v>04186</v>
      </c>
      <c r="C3094" t="s">
        <v>498</v>
      </c>
      <c r="D3094">
        <v>126171</v>
      </c>
      <c r="E3094">
        <v>6063.94</v>
      </c>
      <c r="F3094" s="1">
        <v>45547</v>
      </c>
      <c r="G3094" t="s">
        <v>48</v>
      </c>
      <c r="H3094" t="s">
        <v>12</v>
      </c>
    </row>
    <row r="3095" spans="1:8" x14ac:dyDescent="0.25">
      <c r="A3095" t="str">
        <f t="shared" si="56"/>
        <v>99</v>
      </c>
      <c r="B3095" t="str">
        <f>"00969"</f>
        <v>00969</v>
      </c>
      <c r="C3095" t="s">
        <v>46</v>
      </c>
      <c r="D3095">
        <v>126172</v>
      </c>
      <c r="E3095">
        <v>7224.89</v>
      </c>
      <c r="F3095" s="1">
        <v>45547</v>
      </c>
      <c r="G3095" t="s">
        <v>48</v>
      </c>
      <c r="H3095" t="s">
        <v>12</v>
      </c>
    </row>
    <row r="3096" spans="1:8" x14ac:dyDescent="0.25">
      <c r="A3096" t="str">
        <f t="shared" si="56"/>
        <v>99</v>
      </c>
      <c r="B3096" t="str">
        <f>"05048"</f>
        <v>05048</v>
      </c>
      <c r="C3096" t="s">
        <v>121</v>
      </c>
      <c r="D3096">
        <v>126173</v>
      </c>
      <c r="E3096">
        <v>375</v>
      </c>
      <c r="F3096" s="1">
        <v>45547</v>
      </c>
      <c r="G3096" t="s">
        <v>48</v>
      </c>
      <c r="H3096" t="s">
        <v>12</v>
      </c>
    </row>
    <row r="3097" spans="1:8" x14ac:dyDescent="0.25">
      <c r="A3097" t="str">
        <f t="shared" si="56"/>
        <v>99</v>
      </c>
      <c r="B3097" t="str">
        <f>"02464"</f>
        <v>02464</v>
      </c>
      <c r="C3097" t="s">
        <v>331</v>
      </c>
      <c r="D3097">
        <v>126174</v>
      </c>
      <c r="E3097">
        <v>929</v>
      </c>
      <c r="F3097" s="1">
        <v>45547</v>
      </c>
      <c r="G3097" t="s">
        <v>48</v>
      </c>
      <c r="H3097" t="s">
        <v>12</v>
      </c>
    </row>
    <row r="3098" spans="1:8" x14ac:dyDescent="0.25">
      <c r="A3098" t="str">
        <f t="shared" si="56"/>
        <v>99</v>
      </c>
      <c r="B3098" t="str">
        <f>"03868"</f>
        <v>03868</v>
      </c>
      <c r="C3098" t="s">
        <v>287</v>
      </c>
      <c r="D3098">
        <v>126175</v>
      </c>
      <c r="E3098">
        <v>887.91</v>
      </c>
      <c r="F3098" s="1">
        <v>45547</v>
      </c>
      <c r="G3098" t="s">
        <v>48</v>
      </c>
      <c r="H3098" t="s">
        <v>12</v>
      </c>
    </row>
    <row r="3099" spans="1:8" x14ac:dyDescent="0.25">
      <c r="A3099" t="str">
        <f t="shared" si="56"/>
        <v>99</v>
      </c>
      <c r="B3099" t="str">
        <f>"04314"</f>
        <v>04314</v>
      </c>
      <c r="C3099" t="s">
        <v>124</v>
      </c>
      <c r="D3099">
        <v>126176</v>
      </c>
      <c r="E3099">
        <v>9568</v>
      </c>
      <c r="F3099" s="1">
        <v>45547</v>
      </c>
      <c r="G3099" t="s">
        <v>48</v>
      </c>
      <c r="H3099" t="s">
        <v>12</v>
      </c>
    </row>
    <row r="3100" spans="1:8" x14ac:dyDescent="0.25">
      <c r="A3100" t="str">
        <f t="shared" si="56"/>
        <v>99</v>
      </c>
      <c r="B3100" t="str">
        <f>"05060"</f>
        <v>05060</v>
      </c>
      <c r="C3100" t="s">
        <v>535</v>
      </c>
      <c r="D3100">
        <v>126177</v>
      </c>
      <c r="E3100">
        <v>1395.66</v>
      </c>
      <c r="F3100" s="1">
        <v>45547</v>
      </c>
      <c r="G3100" t="s">
        <v>48</v>
      </c>
      <c r="H3100" t="s">
        <v>12</v>
      </c>
    </row>
    <row r="3101" spans="1:8" x14ac:dyDescent="0.25">
      <c r="A3101" t="str">
        <f t="shared" si="56"/>
        <v>99</v>
      </c>
      <c r="B3101" t="str">
        <f>"04658"</f>
        <v>04658</v>
      </c>
      <c r="C3101" t="s">
        <v>199</v>
      </c>
      <c r="D3101">
        <v>126178</v>
      </c>
      <c r="E3101">
        <v>1369.99</v>
      </c>
      <c r="F3101" s="1">
        <v>45547</v>
      </c>
      <c r="G3101" t="s">
        <v>48</v>
      </c>
      <c r="H3101" t="s">
        <v>12</v>
      </c>
    </row>
    <row r="3102" spans="1:8" x14ac:dyDescent="0.25">
      <c r="A3102" t="str">
        <f t="shared" si="56"/>
        <v>99</v>
      </c>
      <c r="B3102" t="str">
        <f>"05529"</f>
        <v>05529</v>
      </c>
      <c r="C3102" t="s">
        <v>655</v>
      </c>
      <c r="D3102">
        <v>126179</v>
      </c>
      <c r="E3102">
        <v>6478</v>
      </c>
      <c r="F3102" s="1">
        <v>45547</v>
      </c>
      <c r="G3102" t="s">
        <v>48</v>
      </c>
      <c r="H3102" t="s">
        <v>12</v>
      </c>
    </row>
    <row r="3103" spans="1:8" x14ac:dyDescent="0.25">
      <c r="A3103" t="str">
        <f t="shared" si="56"/>
        <v>99</v>
      </c>
      <c r="B3103" t="str">
        <f>"00329"</f>
        <v>00329</v>
      </c>
      <c r="C3103" t="s">
        <v>67</v>
      </c>
      <c r="D3103">
        <v>126180</v>
      </c>
      <c r="E3103">
        <v>1238</v>
      </c>
      <c r="F3103" s="1">
        <v>45547</v>
      </c>
      <c r="G3103" t="s">
        <v>48</v>
      </c>
      <c r="H3103" t="s">
        <v>12</v>
      </c>
    </row>
    <row r="3104" spans="1:8" x14ac:dyDescent="0.25">
      <c r="A3104" t="str">
        <f t="shared" si="56"/>
        <v>99</v>
      </c>
      <c r="B3104" t="str">
        <f>"04206"</f>
        <v>04206</v>
      </c>
      <c r="C3104" t="s">
        <v>129</v>
      </c>
      <c r="D3104">
        <v>126181</v>
      </c>
      <c r="E3104">
        <v>2072.13</v>
      </c>
      <c r="F3104" s="1">
        <v>45547</v>
      </c>
      <c r="G3104" t="s">
        <v>48</v>
      </c>
      <c r="H3104" t="s">
        <v>12</v>
      </c>
    </row>
    <row r="3105" spans="1:8" x14ac:dyDescent="0.25">
      <c r="A3105" t="str">
        <f t="shared" si="56"/>
        <v>99</v>
      </c>
      <c r="B3105" t="str">
        <f>"02405"</f>
        <v>02405</v>
      </c>
      <c r="C3105" t="s">
        <v>131</v>
      </c>
      <c r="D3105">
        <v>126182</v>
      </c>
      <c r="E3105">
        <v>1984.7</v>
      </c>
      <c r="F3105" s="1">
        <v>45547</v>
      </c>
      <c r="G3105" t="s">
        <v>48</v>
      </c>
      <c r="H3105" t="s">
        <v>12</v>
      </c>
    </row>
    <row r="3106" spans="1:8" x14ac:dyDescent="0.25">
      <c r="A3106" t="str">
        <f t="shared" si="56"/>
        <v>99</v>
      </c>
      <c r="B3106" t="str">
        <f>"05481"</f>
        <v>05481</v>
      </c>
      <c r="C3106" t="s">
        <v>471</v>
      </c>
      <c r="D3106">
        <v>126183</v>
      </c>
      <c r="E3106">
        <v>466828.2</v>
      </c>
      <c r="F3106" s="1">
        <v>45547</v>
      </c>
      <c r="G3106" t="s">
        <v>48</v>
      </c>
      <c r="H3106" t="s">
        <v>12</v>
      </c>
    </row>
    <row r="3107" spans="1:8" x14ac:dyDescent="0.25">
      <c r="A3107" t="str">
        <f t="shared" si="56"/>
        <v>99</v>
      </c>
      <c r="B3107" t="str">
        <f>"03974"</f>
        <v>03974</v>
      </c>
      <c r="C3107" t="s">
        <v>176</v>
      </c>
      <c r="D3107">
        <v>126184</v>
      </c>
      <c r="E3107">
        <v>5504.79</v>
      </c>
      <c r="F3107" s="1">
        <v>45547</v>
      </c>
      <c r="G3107" t="s">
        <v>48</v>
      </c>
      <c r="H3107" t="s">
        <v>12</v>
      </c>
    </row>
    <row r="3108" spans="1:8" x14ac:dyDescent="0.25">
      <c r="A3108" t="str">
        <f t="shared" si="56"/>
        <v>99</v>
      </c>
      <c r="B3108" t="str">
        <f>"04838"</f>
        <v>04838</v>
      </c>
      <c r="C3108" t="s">
        <v>215</v>
      </c>
      <c r="D3108">
        <v>126185</v>
      </c>
      <c r="E3108">
        <v>2500</v>
      </c>
      <c r="F3108" s="1">
        <v>45547</v>
      </c>
      <c r="G3108" t="s">
        <v>48</v>
      </c>
      <c r="H3108" t="s">
        <v>12</v>
      </c>
    </row>
    <row r="3109" spans="1:8" x14ac:dyDescent="0.25">
      <c r="A3109" t="str">
        <f t="shared" si="56"/>
        <v>99</v>
      </c>
      <c r="B3109" t="str">
        <f>"05541"</f>
        <v>05541</v>
      </c>
      <c r="C3109" t="s">
        <v>621</v>
      </c>
      <c r="D3109">
        <v>126186</v>
      </c>
      <c r="E3109">
        <v>51769.66</v>
      </c>
      <c r="F3109" s="1">
        <v>45547</v>
      </c>
      <c r="G3109" t="s">
        <v>48</v>
      </c>
      <c r="H3109" t="s">
        <v>12</v>
      </c>
    </row>
    <row r="3110" spans="1:8" x14ac:dyDescent="0.25">
      <c r="A3110" t="str">
        <f t="shared" si="56"/>
        <v>99</v>
      </c>
      <c r="B3110" t="str">
        <f>"04583"</f>
        <v>04583</v>
      </c>
      <c r="C3110" t="s">
        <v>95</v>
      </c>
      <c r="D3110">
        <v>126187</v>
      </c>
      <c r="E3110">
        <v>2950</v>
      </c>
      <c r="F3110" s="1">
        <v>45547</v>
      </c>
      <c r="G3110" t="s">
        <v>48</v>
      </c>
      <c r="H3110" t="s">
        <v>12</v>
      </c>
    </row>
    <row r="3111" spans="1:8" x14ac:dyDescent="0.25">
      <c r="A3111" t="str">
        <f t="shared" si="56"/>
        <v>99</v>
      </c>
      <c r="B3111" t="str">
        <f>"04123"</f>
        <v>04123</v>
      </c>
      <c r="C3111" t="s">
        <v>217</v>
      </c>
      <c r="D3111">
        <v>126188</v>
      </c>
      <c r="E3111">
        <v>2660</v>
      </c>
      <c r="F3111" s="1">
        <v>45547</v>
      </c>
      <c r="G3111" t="s">
        <v>48</v>
      </c>
      <c r="H3111" t="s">
        <v>12</v>
      </c>
    </row>
    <row r="3112" spans="1:8" x14ac:dyDescent="0.25">
      <c r="A3112" t="str">
        <f t="shared" si="56"/>
        <v>99</v>
      </c>
      <c r="B3112" t="str">
        <f>"04920"</f>
        <v>04920</v>
      </c>
      <c r="C3112" t="s">
        <v>219</v>
      </c>
      <c r="D3112">
        <v>126189</v>
      </c>
      <c r="E3112">
        <v>3302.83</v>
      </c>
      <c r="F3112" s="1">
        <v>45547</v>
      </c>
      <c r="G3112" t="s">
        <v>48</v>
      </c>
      <c r="H3112" t="s">
        <v>12</v>
      </c>
    </row>
    <row r="3113" spans="1:8" x14ac:dyDescent="0.25">
      <c r="A3113" t="str">
        <f t="shared" si="56"/>
        <v>99</v>
      </c>
      <c r="B3113" t="str">
        <f>"05276"</f>
        <v>05276</v>
      </c>
      <c r="C3113" t="s">
        <v>135</v>
      </c>
      <c r="D3113">
        <v>126190</v>
      </c>
      <c r="E3113">
        <v>3333</v>
      </c>
      <c r="F3113" s="1">
        <v>45547</v>
      </c>
      <c r="G3113" t="s">
        <v>48</v>
      </c>
      <c r="H3113" t="s">
        <v>12</v>
      </c>
    </row>
    <row r="3114" spans="1:8" x14ac:dyDescent="0.25">
      <c r="A3114" t="str">
        <f t="shared" si="56"/>
        <v>99</v>
      </c>
      <c r="B3114" t="str">
        <f>"04308"</f>
        <v>04308</v>
      </c>
      <c r="C3114" t="s">
        <v>136</v>
      </c>
      <c r="D3114">
        <v>126191</v>
      </c>
      <c r="E3114">
        <v>2978.63</v>
      </c>
      <c r="F3114" s="1">
        <v>45547</v>
      </c>
      <c r="G3114" t="s">
        <v>48</v>
      </c>
      <c r="H3114" t="s">
        <v>12</v>
      </c>
    </row>
    <row r="3115" spans="1:8" x14ac:dyDescent="0.25">
      <c r="A3115" t="str">
        <f t="shared" si="56"/>
        <v>99</v>
      </c>
      <c r="B3115" t="str">
        <f>"03988"</f>
        <v>03988</v>
      </c>
      <c r="C3115" t="s">
        <v>137</v>
      </c>
      <c r="D3115">
        <v>126192</v>
      </c>
      <c r="E3115">
        <v>13362.14</v>
      </c>
      <c r="F3115" s="1">
        <v>45547</v>
      </c>
      <c r="G3115" t="s">
        <v>48</v>
      </c>
      <c r="H3115" t="s">
        <v>12</v>
      </c>
    </row>
    <row r="3116" spans="1:8" x14ac:dyDescent="0.25">
      <c r="A3116" t="str">
        <f t="shared" si="56"/>
        <v>99</v>
      </c>
      <c r="B3116" t="str">
        <f>"03687"</f>
        <v>03687</v>
      </c>
      <c r="C3116" t="s">
        <v>227</v>
      </c>
      <c r="D3116">
        <v>126193</v>
      </c>
      <c r="E3116">
        <v>14676.61</v>
      </c>
      <c r="F3116" s="1">
        <v>45547</v>
      </c>
      <c r="G3116" t="s">
        <v>48</v>
      </c>
      <c r="H3116" t="s">
        <v>12</v>
      </c>
    </row>
    <row r="3117" spans="1:8" x14ac:dyDescent="0.25">
      <c r="A3117" t="str">
        <f t="shared" si="56"/>
        <v>99</v>
      </c>
      <c r="B3117" t="str">
        <f>"04037"</f>
        <v>04037</v>
      </c>
      <c r="C3117" t="s">
        <v>150</v>
      </c>
      <c r="D3117">
        <v>126194</v>
      </c>
      <c r="E3117">
        <v>753.8</v>
      </c>
      <c r="F3117" s="1">
        <v>45561</v>
      </c>
      <c r="G3117" t="s">
        <v>48</v>
      </c>
      <c r="H3117" t="s">
        <v>12</v>
      </c>
    </row>
    <row r="3118" spans="1:8" x14ac:dyDescent="0.25">
      <c r="A3118" t="str">
        <f t="shared" si="56"/>
        <v>99</v>
      </c>
      <c r="B3118" t="str">
        <f>"05260"</f>
        <v>05260</v>
      </c>
      <c r="C3118" t="s">
        <v>656</v>
      </c>
      <c r="D3118">
        <v>126195</v>
      </c>
      <c r="E3118">
        <v>374.03</v>
      </c>
      <c r="F3118" s="1">
        <v>45561</v>
      </c>
      <c r="G3118" t="s">
        <v>48</v>
      </c>
      <c r="H3118" t="s">
        <v>12</v>
      </c>
    </row>
    <row r="3119" spans="1:8" x14ac:dyDescent="0.25">
      <c r="A3119" t="str">
        <f t="shared" si="56"/>
        <v>99</v>
      </c>
      <c r="B3119" t="str">
        <f>"04555"</f>
        <v>04555</v>
      </c>
      <c r="C3119" t="s">
        <v>49</v>
      </c>
      <c r="D3119">
        <v>126196</v>
      </c>
      <c r="E3119">
        <v>193.24</v>
      </c>
      <c r="F3119" s="1">
        <v>45561</v>
      </c>
      <c r="G3119" t="s">
        <v>48</v>
      </c>
      <c r="H3119" t="s">
        <v>12</v>
      </c>
    </row>
    <row r="3120" spans="1:8" x14ac:dyDescent="0.25">
      <c r="A3120" t="str">
        <f t="shared" si="56"/>
        <v>99</v>
      </c>
      <c r="B3120" t="str">
        <f>"05398"</f>
        <v>05398</v>
      </c>
      <c r="C3120" t="s">
        <v>50</v>
      </c>
      <c r="D3120">
        <v>126197</v>
      </c>
      <c r="E3120">
        <v>633.04999999999995</v>
      </c>
      <c r="F3120" s="1">
        <v>45561</v>
      </c>
      <c r="G3120" t="s">
        <v>48</v>
      </c>
      <c r="H3120" t="s">
        <v>12</v>
      </c>
    </row>
    <row r="3121" spans="1:8" x14ac:dyDescent="0.25">
      <c r="A3121" t="str">
        <f t="shared" si="56"/>
        <v>99</v>
      </c>
      <c r="B3121" t="str">
        <f>"02004"</f>
        <v>02004</v>
      </c>
      <c r="C3121" t="s">
        <v>51</v>
      </c>
      <c r="D3121">
        <v>126198</v>
      </c>
      <c r="E3121">
        <v>45.76</v>
      </c>
      <c r="F3121" s="1">
        <v>45561</v>
      </c>
      <c r="G3121" t="s">
        <v>48</v>
      </c>
      <c r="H3121" t="s">
        <v>12</v>
      </c>
    </row>
    <row r="3122" spans="1:8" x14ac:dyDescent="0.25">
      <c r="A3122" t="str">
        <f t="shared" si="56"/>
        <v>99</v>
      </c>
      <c r="B3122" t="str">
        <f>"00654"</f>
        <v>00654</v>
      </c>
      <c r="C3122" t="s">
        <v>54</v>
      </c>
      <c r="D3122">
        <v>126199</v>
      </c>
      <c r="E3122">
        <v>1382.58</v>
      </c>
      <c r="F3122" s="1">
        <v>45561</v>
      </c>
      <c r="G3122" t="s">
        <v>48</v>
      </c>
      <c r="H3122" t="s">
        <v>12</v>
      </c>
    </row>
    <row r="3123" spans="1:8" x14ac:dyDescent="0.25">
      <c r="A3123" t="str">
        <f t="shared" si="56"/>
        <v>99</v>
      </c>
      <c r="B3123" t="str">
        <f>"00115"</f>
        <v>00115</v>
      </c>
      <c r="C3123" t="s">
        <v>262</v>
      </c>
      <c r="D3123">
        <v>126200</v>
      </c>
      <c r="E3123">
        <v>264.75</v>
      </c>
      <c r="F3123" s="1">
        <v>45561</v>
      </c>
      <c r="G3123" t="s">
        <v>48</v>
      </c>
      <c r="H3123" t="s">
        <v>12</v>
      </c>
    </row>
    <row r="3124" spans="1:8" x14ac:dyDescent="0.25">
      <c r="A3124" t="str">
        <f t="shared" si="56"/>
        <v>99</v>
      </c>
      <c r="B3124" t="str">
        <f>"05166"</f>
        <v>05166</v>
      </c>
      <c r="C3124" t="s">
        <v>156</v>
      </c>
      <c r="D3124">
        <v>126201</v>
      </c>
      <c r="E3124">
        <v>971.73</v>
      </c>
      <c r="F3124" s="1">
        <v>45561</v>
      </c>
      <c r="G3124" t="s">
        <v>48</v>
      </c>
      <c r="H3124" t="s">
        <v>12</v>
      </c>
    </row>
    <row r="3125" spans="1:8" x14ac:dyDescent="0.25">
      <c r="A3125" t="str">
        <f t="shared" si="56"/>
        <v>99</v>
      </c>
      <c r="B3125" t="str">
        <f>"00144"</f>
        <v>00144</v>
      </c>
      <c r="C3125" t="s">
        <v>387</v>
      </c>
      <c r="D3125">
        <v>126202</v>
      </c>
      <c r="E3125">
        <v>191.83</v>
      </c>
      <c r="F3125" s="1">
        <v>45561</v>
      </c>
      <c r="G3125" t="s">
        <v>48</v>
      </c>
      <c r="H3125" t="s">
        <v>12</v>
      </c>
    </row>
    <row r="3126" spans="1:8" x14ac:dyDescent="0.25">
      <c r="A3126" t="str">
        <f t="shared" si="56"/>
        <v>99</v>
      </c>
      <c r="B3126" t="str">
        <f>"04388"</f>
        <v>04388</v>
      </c>
      <c r="C3126" t="s">
        <v>58</v>
      </c>
      <c r="D3126">
        <v>126203</v>
      </c>
      <c r="E3126">
        <v>172.05</v>
      </c>
      <c r="F3126" s="1">
        <v>45561</v>
      </c>
      <c r="G3126" t="s">
        <v>48</v>
      </c>
      <c r="H3126" t="s">
        <v>12</v>
      </c>
    </row>
    <row r="3127" spans="1:8" x14ac:dyDescent="0.25">
      <c r="A3127" t="str">
        <f t="shared" si="56"/>
        <v>99</v>
      </c>
      <c r="B3127" t="str">
        <f>"03281"</f>
        <v>03281</v>
      </c>
      <c r="C3127" t="s">
        <v>657</v>
      </c>
      <c r="D3127">
        <v>126204</v>
      </c>
      <c r="E3127">
        <v>64645</v>
      </c>
      <c r="F3127" s="1">
        <v>45561</v>
      </c>
      <c r="G3127" t="s">
        <v>48</v>
      </c>
      <c r="H3127" t="s">
        <v>12</v>
      </c>
    </row>
    <row r="3128" spans="1:8" x14ac:dyDescent="0.25">
      <c r="A3128" t="str">
        <f t="shared" si="56"/>
        <v>99</v>
      </c>
      <c r="B3128" t="str">
        <f>"05257"</f>
        <v>05257</v>
      </c>
      <c r="C3128" t="s">
        <v>157</v>
      </c>
      <c r="D3128">
        <v>126205</v>
      </c>
      <c r="E3128">
        <v>1230</v>
      </c>
      <c r="F3128" s="1">
        <v>45561</v>
      </c>
      <c r="G3128" t="s">
        <v>48</v>
      </c>
      <c r="H3128" t="s">
        <v>12</v>
      </c>
    </row>
    <row r="3129" spans="1:8" x14ac:dyDescent="0.25">
      <c r="A3129" t="str">
        <f t="shared" si="56"/>
        <v>99</v>
      </c>
      <c r="B3129" t="str">
        <f>"05129"</f>
        <v>05129</v>
      </c>
      <c r="C3129" t="s">
        <v>60</v>
      </c>
      <c r="D3129">
        <v>126206</v>
      </c>
      <c r="E3129">
        <v>56.92</v>
      </c>
      <c r="F3129" s="1">
        <v>45561</v>
      </c>
      <c r="G3129" t="s">
        <v>48</v>
      </c>
      <c r="H3129" t="s">
        <v>12</v>
      </c>
    </row>
    <row r="3130" spans="1:8" x14ac:dyDescent="0.25">
      <c r="A3130" t="str">
        <f t="shared" si="56"/>
        <v>99</v>
      </c>
      <c r="B3130" t="str">
        <f>"03651"</f>
        <v>03651</v>
      </c>
      <c r="C3130" t="s">
        <v>265</v>
      </c>
      <c r="D3130">
        <v>126207</v>
      </c>
      <c r="E3130">
        <v>415.18</v>
      </c>
      <c r="F3130" s="1">
        <v>45561</v>
      </c>
      <c r="G3130" t="s">
        <v>48</v>
      </c>
      <c r="H3130" t="s">
        <v>12</v>
      </c>
    </row>
    <row r="3131" spans="1:8" x14ac:dyDescent="0.25">
      <c r="A3131" t="str">
        <f t="shared" si="56"/>
        <v>99</v>
      </c>
      <c r="B3131" t="str">
        <f>"01241"</f>
        <v>01241</v>
      </c>
      <c r="C3131" t="s">
        <v>204</v>
      </c>
      <c r="D3131">
        <v>126208</v>
      </c>
      <c r="E3131">
        <v>1113.1199999999999</v>
      </c>
      <c r="F3131" s="1">
        <v>45561</v>
      </c>
      <c r="G3131" t="s">
        <v>48</v>
      </c>
      <c r="H3131" t="s">
        <v>12</v>
      </c>
    </row>
    <row r="3132" spans="1:8" x14ac:dyDescent="0.25">
      <c r="A3132" t="str">
        <f t="shared" si="56"/>
        <v>99</v>
      </c>
      <c r="B3132" t="str">
        <f>"04206"</f>
        <v>04206</v>
      </c>
      <c r="C3132" t="s">
        <v>129</v>
      </c>
      <c r="D3132">
        <v>126209</v>
      </c>
      <c r="E3132">
        <v>210.48</v>
      </c>
      <c r="F3132" s="1">
        <v>45561</v>
      </c>
      <c r="G3132" t="s">
        <v>48</v>
      </c>
      <c r="H3132" t="s">
        <v>12</v>
      </c>
    </row>
    <row r="3133" spans="1:8" x14ac:dyDescent="0.25">
      <c r="A3133" t="str">
        <f t="shared" si="56"/>
        <v>99</v>
      </c>
      <c r="B3133" t="str">
        <f>"03878"</f>
        <v>03878</v>
      </c>
      <c r="C3133" t="s">
        <v>206</v>
      </c>
      <c r="D3133">
        <v>126210</v>
      </c>
      <c r="E3133">
        <v>867.92</v>
      </c>
      <c r="F3133" s="1">
        <v>45561</v>
      </c>
      <c r="G3133" t="s">
        <v>48</v>
      </c>
      <c r="H3133" t="s">
        <v>12</v>
      </c>
    </row>
    <row r="3134" spans="1:8" x14ac:dyDescent="0.25">
      <c r="A3134" t="str">
        <f t="shared" si="56"/>
        <v>99</v>
      </c>
      <c r="B3134" t="str">
        <f>"05174"</f>
        <v>05174</v>
      </c>
      <c r="C3134" t="s">
        <v>577</v>
      </c>
      <c r="D3134">
        <v>126211</v>
      </c>
      <c r="E3134">
        <v>900</v>
      </c>
      <c r="F3134" s="1">
        <v>45561</v>
      </c>
      <c r="G3134" t="s">
        <v>48</v>
      </c>
      <c r="H3134" t="s">
        <v>12</v>
      </c>
    </row>
    <row r="3135" spans="1:8" x14ac:dyDescent="0.25">
      <c r="A3135" t="str">
        <f t="shared" si="56"/>
        <v>99</v>
      </c>
      <c r="B3135" t="str">
        <f>"01877"</f>
        <v>01877</v>
      </c>
      <c r="C3135" t="s">
        <v>74</v>
      </c>
      <c r="D3135">
        <v>126212</v>
      </c>
      <c r="E3135">
        <v>87.6</v>
      </c>
      <c r="F3135" s="1">
        <v>45561</v>
      </c>
      <c r="G3135" t="s">
        <v>48</v>
      </c>
      <c r="H3135" t="s">
        <v>12</v>
      </c>
    </row>
    <row r="3136" spans="1:8" x14ac:dyDescent="0.25">
      <c r="A3136" t="str">
        <f t="shared" si="56"/>
        <v>99</v>
      </c>
      <c r="B3136" t="str">
        <f>"03435"</f>
        <v>03435</v>
      </c>
      <c r="C3136" t="s">
        <v>658</v>
      </c>
      <c r="D3136">
        <v>126213</v>
      </c>
      <c r="E3136">
        <v>776.98</v>
      </c>
      <c r="F3136" s="1">
        <v>45561</v>
      </c>
      <c r="G3136" t="s">
        <v>30</v>
      </c>
      <c r="H3136" t="s">
        <v>570</v>
      </c>
    </row>
    <row r="3137" spans="1:8" x14ac:dyDescent="0.25">
      <c r="A3137" t="str">
        <f t="shared" si="56"/>
        <v>99</v>
      </c>
      <c r="B3137" t="str">
        <f>"02969"</f>
        <v>02969</v>
      </c>
      <c r="C3137" t="s">
        <v>170</v>
      </c>
      <c r="D3137">
        <v>126214</v>
      </c>
      <c r="E3137">
        <v>405</v>
      </c>
      <c r="F3137" s="1">
        <v>45561</v>
      </c>
      <c r="G3137" t="s">
        <v>48</v>
      </c>
      <c r="H3137" t="s">
        <v>12</v>
      </c>
    </row>
    <row r="3138" spans="1:8" x14ac:dyDescent="0.25">
      <c r="A3138" t="str">
        <f t="shared" ref="A3138:A3197" si="57">"99"</f>
        <v>99</v>
      </c>
      <c r="B3138" t="str">
        <f>"00501"</f>
        <v>00501</v>
      </c>
      <c r="C3138" t="s">
        <v>78</v>
      </c>
      <c r="D3138">
        <v>126215</v>
      </c>
      <c r="E3138">
        <v>473.14</v>
      </c>
      <c r="F3138" s="1">
        <v>45561</v>
      </c>
      <c r="G3138" t="s">
        <v>48</v>
      </c>
      <c r="H3138" t="s">
        <v>12</v>
      </c>
    </row>
    <row r="3139" spans="1:8" x14ac:dyDescent="0.25">
      <c r="A3139" t="str">
        <f t="shared" si="57"/>
        <v>99</v>
      </c>
      <c r="B3139" t="str">
        <f>"02720"</f>
        <v>02720</v>
      </c>
      <c r="C3139" t="s">
        <v>133</v>
      </c>
      <c r="D3139">
        <v>126216</v>
      </c>
      <c r="E3139">
        <v>350</v>
      </c>
      <c r="F3139" s="1">
        <v>45561</v>
      </c>
      <c r="G3139" t="s">
        <v>48</v>
      </c>
      <c r="H3139" t="s">
        <v>12</v>
      </c>
    </row>
    <row r="3140" spans="1:8" x14ac:dyDescent="0.25">
      <c r="A3140" t="str">
        <f t="shared" si="57"/>
        <v>99</v>
      </c>
      <c r="B3140" t="str">
        <f>"1"</f>
        <v>1</v>
      </c>
      <c r="C3140" t="s">
        <v>659</v>
      </c>
      <c r="D3140">
        <v>126217</v>
      </c>
      <c r="E3140">
        <v>19</v>
      </c>
      <c r="F3140" s="1">
        <v>45561</v>
      </c>
      <c r="G3140" t="s">
        <v>48</v>
      </c>
      <c r="H3140" t="s">
        <v>12</v>
      </c>
    </row>
    <row r="3141" spans="1:8" x14ac:dyDescent="0.25">
      <c r="A3141" t="str">
        <f t="shared" si="57"/>
        <v>99</v>
      </c>
      <c r="B3141" t="str">
        <f>"02966"</f>
        <v>02966</v>
      </c>
      <c r="C3141" t="s">
        <v>296</v>
      </c>
      <c r="D3141">
        <v>126218</v>
      </c>
      <c r="E3141">
        <v>150</v>
      </c>
      <c r="F3141" s="1">
        <v>45561</v>
      </c>
      <c r="G3141" t="s">
        <v>48</v>
      </c>
      <c r="H3141" t="s">
        <v>12</v>
      </c>
    </row>
    <row r="3142" spans="1:8" x14ac:dyDescent="0.25">
      <c r="A3142" t="str">
        <f t="shared" si="57"/>
        <v>99</v>
      </c>
      <c r="B3142" t="str">
        <f>"01415"</f>
        <v>01415</v>
      </c>
      <c r="C3142" t="s">
        <v>81</v>
      </c>
      <c r="D3142">
        <v>126219</v>
      </c>
      <c r="E3142">
        <v>90.7</v>
      </c>
      <c r="F3142" s="1">
        <v>45561</v>
      </c>
      <c r="G3142" t="s">
        <v>48</v>
      </c>
      <c r="H3142" t="s">
        <v>12</v>
      </c>
    </row>
    <row r="3143" spans="1:8" x14ac:dyDescent="0.25">
      <c r="A3143" t="str">
        <f t="shared" si="57"/>
        <v>99</v>
      </c>
      <c r="B3143" t="str">
        <f>"00565"</f>
        <v>00565</v>
      </c>
      <c r="C3143" t="s">
        <v>82</v>
      </c>
      <c r="D3143">
        <v>126220</v>
      </c>
      <c r="E3143">
        <v>1225.42</v>
      </c>
      <c r="F3143" s="1">
        <v>45561</v>
      </c>
      <c r="G3143" t="s">
        <v>48</v>
      </c>
      <c r="H3143" t="s">
        <v>12</v>
      </c>
    </row>
    <row r="3144" spans="1:8" x14ac:dyDescent="0.25">
      <c r="A3144" t="str">
        <f t="shared" si="57"/>
        <v>99</v>
      </c>
      <c r="B3144" t="str">
        <f>"04533"</f>
        <v>04533</v>
      </c>
      <c r="C3144" t="s">
        <v>338</v>
      </c>
      <c r="D3144">
        <v>126223</v>
      </c>
      <c r="E3144">
        <v>71.400000000000006</v>
      </c>
      <c r="F3144" s="1">
        <v>45561</v>
      </c>
      <c r="G3144" t="s">
        <v>48</v>
      </c>
      <c r="H3144" t="s">
        <v>12</v>
      </c>
    </row>
    <row r="3145" spans="1:8" x14ac:dyDescent="0.25">
      <c r="A3145" t="str">
        <f t="shared" si="57"/>
        <v>99</v>
      </c>
      <c r="B3145" t="str">
        <f>"05014"</f>
        <v>05014</v>
      </c>
      <c r="C3145" t="s">
        <v>339</v>
      </c>
      <c r="D3145">
        <v>126224</v>
      </c>
      <c r="E3145">
        <v>385.3</v>
      </c>
      <c r="F3145" s="1">
        <v>45561</v>
      </c>
      <c r="G3145" t="s">
        <v>48</v>
      </c>
      <c r="H3145" t="s">
        <v>12</v>
      </c>
    </row>
    <row r="3146" spans="1:8" x14ac:dyDescent="0.25">
      <c r="A3146" t="str">
        <f t="shared" si="57"/>
        <v>99</v>
      </c>
      <c r="B3146" t="str">
        <f>"04331"</f>
        <v>04331</v>
      </c>
      <c r="C3146" t="s">
        <v>86</v>
      </c>
      <c r="D3146">
        <v>126225</v>
      </c>
      <c r="E3146">
        <v>91750.87</v>
      </c>
      <c r="F3146" s="1">
        <v>45561</v>
      </c>
      <c r="G3146" t="s">
        <v>48</v>
      </c>
      <c r="H3146" t="s">
        <v>12</v>
      </c>
    </row>
    <row r="3147" spans="1:8" x14ac:dyDescent="0.25">
      <c r="A3147" t="str">
        <f t="shared" si="57"/>
        <v>99</v>
      </c>
      <c r="B3147" t="str">
        <f>"05172"</f>
        <v>05172</v>
      </c>
      <c r="C3147" t="s">
        <v>89</v>
      </c>
      <c r="D3147">
        <v>126226</v>
      </c>
      <c r="E3147">
        <v>703.83</v>
      </c>
      <c r="F3147" s="1">
        <v>45561</v>
      </c>
      <c r="G3147" t="s">
        <v>48</v>
      </c>
      <c r="H3147" t="s">
        <v>12</v>
      </c>
    </row>
    <row r="3148" spans="1:8" x14ac:dyDescent="0.25">
      <c r="A3148" t="str">
        <f t="shared" si="57"/>
        <v>99</v>
      </c>
      <c r="B3148" t="str">
        <f>"05451"</f>
        <v>05451</v>
      </c>
      <c r="C3148" t="s">
        <v>275</v>
      </c>
      <c r="D3148">
        <v>126227</v>
      </c>
      <c r="E3148">
        <v>925</v>
      </c>
      <c r="F3148" s="1">
        <v>45561</v>
      </c>
      <c r="G3148" t="s">
        <v>48</v>
      </c>
      <c r="H3148" t="s">
        <v>12</v>
      </c>
    </row>
    <row r="3149" spans="1:8" x14ac:dyDescent="0.25">
      <c r="A3149" t="str">
        <f t="shared" si="57"/>
        <v>99</v>
      </c>
      <c r="B3149" t="str">
        <f>"1"</f>
        <v>1</v>
      </c>
      <c r="C3149" t="s">
        <v>660</v>
      </c>
      <c r="D3149">
        <v>126228</v>
      </c>
      <c r="E3149">
        <v>168</v>
      </c>
      <c r="F3149" s="1">
        <v>45561</v>
      </c>
      <c r="G3149" t="s">
        <v>48</v>
      </c>
      <c r="H3149" t="s">
        <v>12</v>
      </c>
    </row>
    <row r="3150" spans="1:8" x14ac:dyDescent="0.25">
      <c r="A3150" t="str">
        <f t="shared" si="57"/>
        <v>99</v>
      </c>
      <c r="B3150" t="str">
        <f>"04185"</f>
        <v>04185</v>
      </c>
      <c r="C3150" t="s">
        <v>276</v>
      </c>
      <c r="D3150">
        <v>126229</v>
      </c>
      <c r="E3150">
        <v>248.93</v>
      </c>
      <c r="F3150" s="1">
        <v>45561</v>
      </c>
      <c r="G3150" t="s">
        <v>48</v>
      </c>
      <c r="H3150" t="s">
        <v>12</v>
      </c>
    </row>
    <row r="3151" spans="1:8" x14ac:dyDescent="0.25">
      <c r="A3151" t="str">
        <f t="shared" si="57"/>
        <v>99</v>
      </c>
      <c r="B3151" t="str">
        <f>"05224"</f>
        <v>05224</v>
      </c>
      <c r="C3151" t="s">
        <v>661</v>
      </c>
      <c r="D3151">
        <v>126230</v>
      </c>
      <c r="E3151">
        <v>900</v>
      </c>
      <c r="F3151" s="1">
        <v>45561</v>
      </c>
      <c r="G3151" t="s">
        <v>48</v>
      </c>
      <c r="H3151" t="s">
        <v>12</v>
      </c>
    </row>
    <row r="3152" spans="1:8" x14ac:dyDescent="0.25">
      <c r="A3152" t="str">
        <f t="shared" si="57"/>
        <v>99</v>
      </c>
      <c r="B3152" t="str">
        <f>"00437"</f>
        <v>00437</v>
      </c>
      <c r="C3152" t="s">
        <v>99</v>
      </c>
      <c r="D3152">
        <v>126231</v>
      </c>
      <c r="E3152">
        <v>27.43</v>
      </c>
      <c r="F3152" s="1">
        <v>45561</v>
      </c>
      <c r="G3152" t="s">
        <v>48</v>
      </c>
      <c r="H3152" t="s">
        <v>12</v>
      </c>
    </row>
    <row r="3153" spans="1:8" x14ac:dyDescent="0.25">
      <c r="A3153" t="str">
        <f t="shared" si="57"/>
        <v>99</v>
      </c>
      <c r="B3153" t="str">
        <f>"03988"</f>
        <v>03988</v>
      </c>
      <c r="C3153" t="s">
        <v>137</v>
      </c>
      <c r="D3153">
        <v>126232</v>
      </c>
      <c r="E3153">
        <v>999.5</v>
      </c>
      <c r="F3153" s="1">
        <v>45561</v>
      </c>
      <c r="G3153" t="s">
        <v>48</v>
      </c>
      <c r="H3153" t="s">
        <v>12</v>
      </c>
    </row>
    <row r="3154" spans="1:8" x14ac:dyDescent="0.25">
      <c r="A3154" t="str">
        <f t="shared" si="57"/>
        <v>99</v>
      </c>
      <c r="B3154" t="str">
        <f>"05538"</f>
        <v>05538</v>
      </c>
      <c r="C3154" t="s">
        <v>623</v>
      </c>
      <c r="D3154">
        <v>126233</v>
      </c>
      <c r="E3154">
        <v>770.12</v>
      </c>
      <c r="F3154" s="1">
        <v>45561</v>
      </c>
      <c r="G3154" t="s">
        <v>48</v>
      </c>
      <c r="H3154" t="s">
        <v>12</v>
      </c>
    </row>
    <row r="3155" spans="1:8" x14ac:dyDescent="0.25">
      <c r="A3155" t="str">
        <f t="shared" si="57"/>
        <v>99</v>
      </c>
      <c r="B3155" t="str">
        <f>"05546"</f>
        <v>05546</v>
      </c>
      <c r="C3155" t="s">
        <v>644</v>
      </c>
      <c r="D3155">
        <v>126234</v>
      </c>
      <c r="E3155">
        <v>621.6</v>
      </c>
      <c r="F3155" s="1">
        <v>45561</v>
      </c>
      <c r="G3155" t="s">
        <v>48</v>
      </c>
      <c r="H3155" t="s">
        <v>12</v>
      </c>
    </row>
    <row r="3156" spans="1:8" x14ac:dyDescent="0.25">
      <c r="A3156" t="str">
        <f t="shared" si="57"/>
        <v>99</v>
      </c>
      <c r="B3156" t="str">
        <f>"00245"</f>
        <v>00245</v>
      </c>
      <c r="C3156" t="s">
        <v>102</v>
      </c>
      <c r="D3156">
        <v>126235</v>
      </c>
      <c r="E3156">
        <v>63.86</v>
      </c>
      <c r="F3156" s="1">
        <v>45561</v>
      </c>
      <c r="G3156" t="s">
        <v>48</v>
      </c>
      <c r="H3156" t="s">
        <v>12</v>
      </c>
    </row>
    <row r="3157" spans="1:8" x14ac:dyDescent="0.25">
      <c r="A3157" t="str">
        <f t="shared" si="57"/>
        <v>99</v>
      </c>
      <c r="B3157" t="str">
        <f>"05382"</f>
        <v>05382</v>
      </c>
      <c r="C3157" t="s">
        <v>103</v>
      </c>
      <c r="D3157">
        <v>126236</v>
      </c>
      <c r="E3157">
        <v>693.74</v>
      </c>
      <c r="F3157" s="1">
        <v>45561</v>
      </c>
      <c r="G3157" t="s">
        <v>48</v>
      </c>
      <c r="H3157" t="s">
        <v>12</v>
      </c>
    </row>
    <row r="3158" spans="1:8" x14ac:dyDescent="0.25">
      <c r="A3158" t="str">
        <f t="shared" si="57"/>
        <v>99</v>
      </c>
      <c r="B3158" t="str">
        <f>"1"</f>
        <v>1</v>
      </c>
      <c r="C3158" t="s">
        <v>662</v>
      </c>
      <c r="D3158">
        <v>126237</v>
      </c>
      <c r="E3158">
        <v>505</v>
      </c>
      <c r="F3158" s="1">
        <v>45561</v>
      </c>
      <c r="G3158" t="s">
        <v>48</v>
      </c>
      <c r="H3158" t="s">
        <v>12</v>
      </c>
    </row>
    <row r="3159" spans="1:8" x14ac:dyDescent="0.25">
      <c r="A3159" t="str">
        <f t="shared" si="57"/>
        <v>99</v>
      </c>
      <c r="B3159" t="str">
        <f>"1"</f>
        <v>1</v>
      </c>
      <c r="C3159" t="s">
        <v>662</v>
      </c>
      <c r="D3159">
        <v>126238</v>
      </c>
      <c r="E3159">
        <v>103</v>
      </c>
      <c r="F3159" s="1">
        <v>45561</v>
      </c>
      <c r="G3159" t="s">
        <v>48</v>
      </c>
      <c r="H3159" t="s">
        <v>12</v>
      </c>
    </row>
    <row r="3160" spans="1:8" x14ac:dyDescent="0.25">
      <c r="A3160" t="str">
        <f t="shared" si="57"/>
        <v>99</v>
      </c>
      <c r="B3160" t="str">
        <f>"04473"</f>
        <v>04473</v>
      </c>
      <c r="C3160" t="s">
        <v>107</v>
      </c>
      <c r="D3160">
        <v>126239</v>
      </c>
      <c r="E3160">
        <v>203.5</v>
      </c>
      <c r="F3160" s="1">
        <v>45561</v>
      </c>
      <c r="G3160" t="s">
        <v>48</v>
      </c>
      <c r="H3160" t="s">
        <v>12</v>
      </c>
    </row>
    <row r="3161" spans="1:8" x14ac:dyDescent="0.25">
      <c r="A3161" t="str">
        <f t="shared" si="57"/>
        <v>99</v>
      </c>
      <c r="B3161" t="str">
        <f>"1"</f>
        <v>1</v>
      </c>
      <c r="C3161" t="s">
        <v>663</v>
      </c>
      <c r="D3161">
        <v>126240</v>
      </c>
      <c r="E3161">
        <v>327</v>
      </c>
      <c r="F3161" s="1">
        <v>45561</v>
      </c>
      <c r="G3161" t="s">
        <v>48</v>
      </c>
      <c r="H3161" t="s">
        <v>570</v>
      </c>
    </row>
    <row r="3162" spans="1:8" x14ac:dyDescent="0.25">
      <c r="A3162" t="str">
        <f t="shared" si="57"/>
        <v>99</v>
      </c>
      <c r="B3162" t="str">
        <f>"03982"</f>
        <v>03982</v>
      </c>
      <c r="C3162" t="s">
        <v>376</v>
      </c>
      <c r="D3162">
        <v>126241</v>
      </c>
      <c r="E3162">
        <v>304</v>
      </c>
      <c r="F3162" s="1">
        <v>45561</v>
      </c>
      <c r="G3162" t="s">
        <v>48</v>
      </c>
      <c r="H3162" t="s">
        <v>12</v>
      </c>
    </row>
    <row r="3163" spans="1:8" x14ac:dyDescent="0.25">
      <c r="A3163" t="str">
        <f t="shared" si="57"/>
        <v>99</v>
      </c>
      <c r="B3163" t="str">
        <f>"01288"</f>
        <v>01288</v>
      </c>
      <c r="C3163" t="s">
        <v>300</v>
      </c>
      <c r="D3163">
        <v>126242</v>
      </c>
      <c r="E3163">
        <v>163.22999999999999</v>
      </c>
      <c r="F3163" s="1">
        <v>45561</v>
      </c>
      <c r="G3163" t="s">
        <v>553</v>
      </c>
      <c r="H3163" t="s">
        <v>12</v>
      </c>
    </row>
    <row r="3164" spans="1:8" x14ac:dyDescent="0.25">
      <c r="A3164" t="str">
        <f t="shared" si="57"/>
        <v>99</v>
      </c>
      <c r="B3164" t="str">
        <f>"00936"</f>
        <v>00936</v>
      </c>
      <c r="C3164" t="s">
        <v>186</v>
      </c>
      <c r="D3164">
        <v>126243</v>
      </c>
      <c r="E3164">
        <v>259.51</v>
      </c>
      <c r="F3164" s="1">
        <v>45561</v>
      </c>
      <c r="G3164" t="s">
        <v>48</v>
      </c>
      <c r="H3164" t="s">
        <v>12</v>
      </c>
    </row>
    <row r="3165" spans="1:8" x14ac:dyDescent="0.25">
      <c r="A3165" t="str">
        <f t="shared" si="57"/>
        <v>99</v>
      </c>
      <c r="B3165" t="str">
        <f>"00959"</f>
        <v>00959</v>
      </c>
      <c r="C3165" t="s">
        <v>301</v>
      </c>
      <c r="D3165">
        <v>126244</v>
      </c>
      <c r="E3165">
        <v>47.47</v>
      </c>
      <c r="F3165" s="1">
        <v>45561</v>
      </c>
      <c r="G3165" t="s">
        <v>48</v>
      </c>
      <c r="H3165" t="s">
        <v>12</v>
      </c>
    </row>
    <row r="3166" spans="1:8" x14ac:dyDescent="0.25">
      <c r="A3166" t="str">
        <f t="shared" si="57"/>
        <v>99</v>
      </c>
      <c r="B3166" t="str">
        <f>"02511"</f>
        <v>02511</v>
      </c>
      <c r="C3166" t="s">
        <v>282</v>
      </c>
      <c r="D3166">
        <v>126245</v>
      </c>
      <c r="E3166">
        <v>719.59</v>
      </c>
      <c r="F3166" s="1">
        <v>45561</v>
      </c>
      <c r="G3166" t="s">
        <v>48</v>
      </c>
      <c r="H3166" t="s">
        <v>12</v>
      </c>
    </row>
    <row r="3167" spans="1:8" x14ac:dyDescent="0.25">
      <c r="A3167" t="str">
        <f t="shared" si="57"/>
        <v>99</v>
      </c>
      <c r="B3167" t="str">
        <f>"05410"</f>
        <v>05410</v>
      </c>
      <c r="C3167" t="s">
        <v>45</v>
      </c>
      <c r="D3167">
        <v>126246</v>
      </c>
      <c r="E3167">
        <v>400</v>
      </c>
      <c r="F3167" s="1">
        <v>45561</v>
      </c>
      <c r="G3167" t="s">
        <v>48</v>
      </c>
      <c r="H3167" t="s">
        <v>12</v>
      </c>
    </row>
    <row r="3168" spans="1:8" x14ac:dyDescent="0.25">
      <c r="A3168" t="str">
        <f t="shared" si="57"/>
        <v>99</v>
      </c>
      <c r="B3168" t="str">
        <f>"04977"</f>
        <v>04977</v>
      </c>
      <c r="C3168" t="s">
        <v>111</v>
      </c>
      <c r="D3168">
        <v>126247</v>
      </c>
      <c r="E3168">
        <v>14340</v>
      </c>
      <c r="F3168" s="1">
        <v>45561</v>
      </c>
      <c r="G3168" t="s">
        <v>48</v>
      </c>
      <c r="H3168" t="s">
        <v>12</v>
      </c>
    </row>
    <row r="3169" spans="1:8" x14ac:dyDescent="0.25">
      <c r="A3169" t="str">
        <f t="shared" si="57"/>
        <v>99</v>
      </c>
      <c r="B3169" t="str">
        <f>"00336"</f>
        <v>00336</v>
      </c>
      <c r="C3169" t="s">
        <v>116</v>
      </c>
      <c r="D3169">
        <v>126248</v>
      </c>
      <c r="E3169">
        <v>120</v>
      </c>
      <c r="F3169" s="1">
        <v>45561</v>
      </c>
      <c r="G3169" t="s">
        <v>48</v>
      </c>
      <c r="H3169" t="s">
        <v>12</v>
      </c>
    </row>
    <row r="3170" spans="1:8" x14ac:dyDescent="0.25">
      <c r="A3170" t="str">
        <f t="shared" si="57"/>
        <v>99</v>
      </c>
      <c r="B3170" t="str">
        <f>"01055"</f>
        <v>01055</v>
      </c>
      <c r="C3170" t="s">
        <v>528</v>
      </c>
      <c r="D3170">
        <v>126249</v>
      </c>
      <c r="E3170">
        <v>436.17</v>
      </c>
      <c r="F3170" s="1">
        <v>45561</v>
      </c>
      <c r="G3170" t="s">
        <v>48</v>
      </c>
      <c r="H3170" t="s">
        <v>12</v>
      </c>
    </row>
    <row r="3171" spans="1:8" x14ac:dyDescent="0.25">
      <c r="A3171" t="str">
        <f t="shared" si="57"/>
        <v>99</v>
      </c>
      <c r="B3171" t="str">
        <f>"05550"</f>
        <v>05550</v>
      </c>
      <c r="C3171" t="s">
        <v>664</v>
      </c>
      <c r="D3171">
        <v>126250</v>
      </c>
      <c r="E3171">
        <v>500</v>
      </c>
      <c r="F3171" s="1">
        <v>45561</v>
      </c>
      <c r="G3171" t="s">
        <v>48</v>
      </c>
      <c r="H3171" t="s">
        <v>12</v>
      </c>
    </row>
    <row r="3172" spans="1:8" x14ac:dyDescent="0.25">
      <c r="A3172" t="str">
        <f t="shared" si="57"/>
        <v>99</v>
      </c>
      <c r="B3172" t="str">
        <f>"03426"</f>
        <v>03426</v>
      </c>
      <c r="C3172" t="s">
        <v>665</v>
      </c>
      <c r="D3172">
        <v>126251</v>
      </c>
      <c r="E3172">
        <v>573.45000000000005</v>
      </c>
      <c r="F3172" s="1">
        <v>45561</v>
      </c>
      <c r="G3172" t="s">
        <v>48</v>
      </c>
      <c r="H3172" t="s">
        <v>12</v>
      </c>
    </row>
    <row r="3173" spans="1:8" x14ac:dyDescent="0.25">
      <c r="A3173" t="str">
        <f t="shared" si="57"/>
        <v>99</v>
      </c>
      <c r="B3173" t="str">
        <f>"05361"</f>
        <v>05361</v>
      </c>
      <c r="C3173" t="s">
        <v>193</v>
      </c>
      <c r="D3173">
        <v>126252</v>
      </c>
      <c r="E3173">
        <v>71.099999999999994</v>
      </c>
      <c r="F3173" s="1">
        <v>45561</v>
      </c>
      <c r="G3173" t="s">
        <v>48</v>
      </c>
      <c r="H3173" t="s">
        <v>12</v>
      </c>
    </row>
    <row r="3174" spans="1:8" x14ac:dyDescent="0.25">
      <c r="A3174" t="str">
        <f t="shared" si="57"/>
        <v>99</v>
      </c>
      <c r="B3174" t="str">
        <f>"02693"</f>
        <v>02693</v>
      </c>
      <c r="C3174" t="s">
        <v>120</v>
      </c>
      <c r="D3174">
        <v>126253</v>
      </c>
      <c r="E3174">
        <v>264</v>
      </c>
      <c r="F3174" s="1">
        <v>45561</v>
      </c>
      <c r="G3174" t="s">
        <v>48</v>
      </c>
      <c r="H3174" t="s">
        <v>12</v>
      </c>
    </row>
    <row r="3175" spans="1:8" x14ac:dyDescent="0.25">
      <c r="A3175" t="str">
        <f t="shared" si="57"/>
        <v>99</v>
      </c>
      <c r="B3175" t="str">
        <f>"04686"</f>
        <v>04686</v>
      </c>
      <c r="C3175" t="s">
        <v>666</v>
      </c>
      <c r="D3175">
        <v>126254</v>
      </c>
      <c r="E3175">
        <v>386.26</v>
      </c>
      <c r="F3175" s="1">
        <v>45561</v>
      </c>
      <c r="G3175" t="s">
        <v>48</v>
      </c>
      <c r="H3175" t="s">
        <v>12</v>
      </c>
    </row>
    <row r="3176" spans="1:8" x14ac:dyDescent="0.25">
      <c r="A3176" t="str">
        <f t="shared" si="57"/>
        <v>99</v>
      </c>
      <c r="B3176" t="str">
        <f>"04314"</f>
        <v>04314</v>
      </c>
      <c r="C3176" t="s">
        <v>124</v>
      </c>
      <c r="D3176">
        <v>126255</v>
      </c>
      <c r="E3176">
        <v>19152</v>
      </c>
      <c r="F3176" s="1">
        <v>45561</v>
      </c>
      <c r="G3176" t="s">
        <v>48</v>
      </c>
      <c r="H3176" t="s">
        <v>12</v>
      </c>
    </row>
    <row r="3177" spans="1:8" x14ac:dyDescent="0.25">
      <c r="A3177" t="str">
        <f t="shared" si="57"/>
        <v>99</v>
      </c>
      <c r="B3177" t="str">
        <f>"05060"</f>
        <v>05060</v>
      </c>
      <c r="C3177" t="s">
        <v>535</v>
      </c>
      <c r="D3177">
        <v>126256</v>
      </c>
      <c r="E3177">
        <v>1470.43</v>
      </c>
      <c r="F3177" s="1">
        <v>45561</v>
      </c>
      <c r="G3177" t="s">
        <v>48</v>
      </c>
      <c r="H3177" t="s">
        <v>12</v>
      </c>
    </row>
    <row r="3178" spans="1:8" x14ac:dyDescent="0.25">
      <c r="A3178" t="str">
        <f t="shared" si="57"/>
        <v>99</v>
      </c>
      <c r="B3178" t="str">
        <f>"02299"</f>
        <v>02299</v>
      </c>
      <c r="C3178" t="s">
        <v>126</v>
      </c>
      <c r="D3178">
        <v>126257</v>
      </c>
      <c r="E3178">
        <v>4199.09</v>
      </c>
      <c r="F3178" s="1">
        <v>45561</v>
      </c>
      <c r="G3178" t="s">
        <v>48</v>
      </c>
      <c r="H3178" t="s">
        <v>12</v>
      </c>
    </row>
    <row r="3179" spans="1:8" x14ac:dyDescent="0.25">
      <c r="A3179" t="str">
        <f t="shared" si="57"/>
        <v>99</v>
      </c>
      <c r="B3179" t="str">
        <f>"05168"</f>
        <v>05168</v>
      </c>
      <c r="C3179" t="s">
        <v>128</v>
      </c>
      <c r="D3179">
        <v>126258</v>
      </c>
      <c r="E3179">
        <v>19779.63</v>
      </c>
      <c r="F3179" s="1">
        <v>45561</v>
      </c>
      <c r="G3179" t="s">
        <v>48</v>
      </c>
      <c r="H3179" t="s">
        <v>12</v>
      </c>
    </row>
    <row r="3180" spans="1:8" x14ac:dyDescent="0.25">
      <c r="A3180" t="str">
        <f t="shared" si="57"/>
        <v>99</v>
      </c>
      <c r="B3180" t="str">
        <f>"05008"</f>
        <v>05008</v>
      </c>
      <c r="C3180" t="s">
        <v>667</v>
      </c>
      <c r="D3180">
        <v>126259</v>
      </c>
      <c r="E3180">
        <v>18587.599999999999</v>
      </c>
      <c r="F3180" s="1">
        <v>45561</v>
      </c>
      <c r="G3180" t="s">
        <v>48</v>
      </c>
      <c r="H3180" t="s">
        <v>12</v>
      </c>
    </row>
    <row r="3181" spans="1:8" x14ac:dyDescent="0.25">
      <c r="A3181" t="str">
        <f t="shared" si="57"/>
        <v>99</v>
      </c>
      <c r="B3181" t="str">
        <f>"05391"</f>
        <v>05391</v>
      </c>
      <c r="C3181" t="s">
        <v>158</v>
      </c>
      <c r="D3181">
        <v>126260</v>
      </c>
      <c r="E3181">
        <v>22680.11</v>
      </c>
      <c r="F3181" s="1">
        <v>45561</v>
      </c>
      <c r="G3181" t="s">
        <v>48</v>
      </c>
      <c r="H3181" t="s">
        <v>12</v>
      </c>
    </row>
    <row r="3182" spans="1:8" x14ac:dyDescent="0.25">
      <c r="A3182" t="str">
        <f t="shared" si="57"/>
        <v>99</v>
      </c>
      <c r="B3182" t="str">
        <f>"04597"</f>
        <v>04597</v>
      </c>
      <c r="C3182" t="s">
        <v>380</v>
      </c>
      <c r="D3182">
        <v>126261</v>
      </c>
      <c r="E3182">
        <v>7733.8</v>
      </c>
      <c r="F3182" s="1">
        <v>45561</v>
      </c>
      <c r="G3182" t="s">
        <v>48</v>
      </c>
      <c r="H3182" t="s">
        <v>12</v>
      </c>
    </row>
    <row r="3183" spans="1:8" x14ac:dyDescent="0.25">
      <c r="A3183" t="str">
        <f t="shared" si="57"/>
        <v>99</v>
      </c>
      <c r="B3183" t="str">
        <f>"00221"</f>
        <v>00221</v>
      </c>
      <c r="C3183" t="s">
        <v>668</v>
      </c>
      <c r="D3183">
        <v>126262</v>
      </c>
      <c r="E3183">
        <v>66000</v>
      </c>
      <c r="F3183" s="1">
        <v>45561</v>
      </c>
      <c r="G3183" t="s">
        <v>48</v>
      </c>
      <c r="H3183" t="s">
        <v>12</v>
      </c>
    </row>
    <row r="3184" spans="1:8" x14ac:dyDescent="0.25">
      <c r="A3184" t="str">
        <f t="shared" si="57"/>
        <v>99</v>
      </c>
      <c r="B3184" t="str">
        <f>"05537"</f>
        <v>05537</v>
      </c>
      <c r="C3184" t="s">
        <v>669</v>
      </c>
      <c r="D3184">
        <v>126263</v>
      </c>
      <c r="E3184">
        <v>3128.25</v>
      </c>
      <c r="F3184" s="1">
        <v>45561</v>
      </c>
      <c r="G3184" t="s">
        <v>48</v>
      </c>
      <c r="H3184" t="s">
        <v>12</v>
      </c>
    </row>
    <row r="3185" spans="1:8" x14ac:dyDescent="0.25">
      <c r="A3185" t="str">
        <f t="shared" si="57"/>
        <v>99</v>
      </c>
      <c r="B3185" t="str">
        <f>"01491"</f>
        <v>01491</v>
      </c>
      <c r="C3185" t="s">
        <v>167</v>
      </c>
      <c r="D3185">
        <v>126264</v>
      </c>
      <c r="E3185">
        <v>7843.18</v>
      </c>
      <c r="F3185" s="1">
        <v>45561</v>
      </c>
      <c r="G3185" t="s">
        <v>48</v>
      </c>
      <c r="H3185" t="s">
        <v>12</v>
      </c>
    </row>
    <row r="3186" spans="1:8" x14ac:dyDescent="0.25">
      <c r="A3186" t="str">
        <f t="shared" si="57"/>
        <v>99</v>
      </c>
      <c r="B3186" t="str">
        <f>"03706"</f>
        <v>03706</v>
      </c>
      <c r="C3186" t="s">
        <v>366</v>
      </c>
      <c r="D3186">
        <v>126265</v>
      </c>
      <c r="E3186">
        <v>4616.1499999999996</v>
      </c>
      <c r="F3186" s="1">
        <v>45561</v>
      </c>
      <c r="G3186" t="s">
        <v>48</v>
      </c>
      <c r="H3186" t="s">
        <v>12</v>
      </c>
    </row>
    <row r="3187" spans="1:8" x14ac:dyDescent="0.25">
      <c r="A3187" t="str">
        <f t="shared" si="57"/>
        <v>99</v>
      </c>
      <c r="B3187" t="str">
        <f>"04331"</f>
        <v>04331</v>
      </c>
      <c r="C3187" t="s">
        <v>86</v>
      </c>
      <c r="D3187">
        <v>126266</v>
      </c>
      <c r="E3187">
        <v>2500</v>
      </c>
      <c r="F3187" s="1">
        <v>45561</v>
      </c>
      <c r="G3187" t="s">
        <v>48</v>
      </c>
      <c r="H3187" t="s">
        <v>12</v>
      </c>
    </row>
    <row r="3188" spans="1:8" x14ac:dyDescent="0.25">
      <c r="A3188" t="str">
        <f t="shared" si="57"/>
        <v>99</v>
      </c>
      <c r="B3188" t="str">
        <f>"04331"</f>
        <v>04331</v>
      </c>
      <c r="C3188" t="s">
        <v>86</v>
      </c>
      <c r="D3188">
        <v>126267</v>
      </c>
      <c r="E3188">
        <v>1600</v>
      </c>
      <c r="F3188" s="1">
        <v>45561</v>
      </c>
      <c r="G3188" t="s">
        <v>48</v>
      </c>
      <c r="H3188" t="s">
        <v>12</v>
      </c>
    </row>
    <row r="3189" spans="1:8" x14ac:dyDescent="0.25">
      <c r="A3189" t="str">
        <f t="shared" si="57"/>
        <v>99</v>
      </c>
      <c r="B3189" t="str">
        <f>"03329"</f>
        <v>03329</v>
      </c>
      <c r="C3189" t="s">
        <v>216</v>
      </c>
      <c r="D3189">
        <v>126268</v>
      </c>
      <c r="E3189">
        <v>5208</v>
      </c>
      <c r="F3189" s="1">
        <v>45561</v>
      </c>
      <c r="G3189" t="s">
        <v>48</v>
      </c>
      <c r="H3189" t="s">
        <v>12</v>
      </c>
    </row>
    <row r="3190" spans="1:8" x14ac:dyDescent="0.25">
      <c r="A3190" t="str">
        <f t="shared" si="57"/>
        <v>99</v>
      </c>
      <c r="B3190" t="str">
        <f>"04123"</f>
        <v>04123</v>
      </c>
      <c r="C3190" t="s">
        <v>217</v>
      </c>
      <c r="D3190">
        <v>126269</v>
      </c>
      <c r="E3190">
        <v>3500</v>
      </c>
      <c r="F3190" s="1">
        <v>45561</v>
      </c>
      <c r="G3190" t="s">
        <v>48</v>
      </c>
      <c r="H3190" t="s">
        <v>12</v>
      </c>
    </row>
    <row r="3191" spans="1:8" x14ac:dyDescent="0.25">
      <c r="A3191" t="str">
        <f t="shared" si="57"/>
        <v>99</v>
      </c>
      <c r="B3191" t="str">
        <f>"04262"</f>
        <v>04262</v>
      </c>
      <c r="C3191" t="s">
        <v>313</v>
      </c>
      <c r="D3191">
        <v>126270</v>
      </c>
      <c r="E3191">
        <v>3575</v>
      </c>
      <c r="F3191" s="1">
        <v>45561</v>
      </c>
      <c r="G3191" t="s">
        <v>48</v>
      </c>
      <c r="H3191" t="s">
        <v>12</v>
      </c>
    </row>
    <row r="3192" spans="1:8" x14ac:dyDescent="0.25">
      <c r="A3192" t="str">
        <f t="shared" si="57"/>
        <v>99</v>
      </c>
      <c r="B3192" t="str">
        <f>"00818"</f>
        <v>00818</v>
      </c>
      <c r="C3192" t="s">
        <v>138</v>
      </c>
      <c r="D3192">
        <v>126271</v>
      </c>
      <c r="E3192">
        <v>7307.72</v>
      </c>
      <c r="F3192" s="1">
        <v>45561</v>
      </c>
      <c r="G3192" t="s">
        <v>48</v>
      </c>
      <c r="H3192" t="s">
        <v>12</v>
      </c>
    </row>
    <row r="3193" spans="1:8" x14ac:dyDescent="0.25">
      <c r="A3193" t="str">
        <f t="shared" si="57"/>
        <v>99</v>
      </c>
      <c r="B3193" t="str">
        <f>"02254"</f>
        <v>02254</v>
      </c>
      <c r="C3193" t="s">
        <v>314</v>
      </c>
      <c r="D3193">
        <v>126272</v>
      </c>
      <c r="E3193">
        <v>7339.97</v>
      </c>
      <c r="F3193" s="1">
        <v>45561</v>
      </c>
      <c r="G3193" t="s">
        <v>48</v>
      </c>
      <c r="H3193" t="s">
        <v>12</v>
      </c>
    </row>
    <row r="3194" spans="1:8" x14ac:dyDescent="0.25">
      <c r="A3194" t="str">
        <f t="shared" si="57"/>
        <v>99</v>
      </c>
      <c r="B3194" t="str">
        <f>"00916"</f>
        <v>00916</v>
      </c>
      <c r="C3194" t="s">
        <v>142</v>
      </c>
      <c r="D3194">
        <v>126273</v>
      </c>
      <c r="E3194">
        <v>4570.17</v>
      </c>
      <c r="F3194" s="1">
        <v>45561</v>
      </c>
      <c r="G3194" t="s">
        <v>48</v>
      </c>
      <c r="H3194" t="s">
        <v>12</v>
      </c>
    </row>
    <row r="3195" spans="1:8" x14ac:dyDescent="0.25">
      <c r="A3195" t="str">
        <f t="shared" si="57"/>
        <v>99</v>
      </c>
      <c r="B3195" t="str">
        <f>"04778"</f>
        <v>04778</v>
      </c>
      <c r="C3195" t="s">
        <v>110</v>
      </c>
      <c r="D3195">
        <v>126274</v>
      </c>
      <c r="E3195">
        <v>13950</v>
      </c>
      <c r="F3195" s="1">
        <v>45561</v>
      </c>
      <c r="G3195" t="s">
        <v>48</v>
      </c>
      <c r="H3195" t="s">
        <v>12</v>
      </c>
    </row>
    <row r="3196" spans="1:8" x14ac:dyDescent="0.25">
      <c r="A3196" t="str">
        <f t="shared" si="57"/>
        <v>99</v>
      </c>
      <c r="B3196" t="str">
        <f>"03687"</f>
        <v>03687</v>
      </c>
      <c r="C3196" t="s">
        <v>227</v>
      </c>
      <c r="D3196">
        <v>126275</v>
      </c>
      <c r="E3196">
        <v>2520</v>
      </c>
      <c r="F3196" s="1">
        <v>45561</v>
      </c>
      <c r="G3196" t="s">
        <v>48</v>
      </c>
      <c r="H3196" t="s">
        <v>12</v>
      </c>
    </row>
    <row r="3197" spans="1:8" x14ac:dyDescent="0.25">
      <c r="A3197" t="str">
        <f t="shared" si="57"/>
        <v>99</v>
      </c>
      <c r="B3197" t="str">
        <f>"02561"</f>
        <v>02561</v>
      </c>
      <c r="C3197" t="s">
        <v>670</v>
      </c>
      <c r="D3197">
        <v>126276</v>
      </c>
      <c r="E3197">
        <v>3586.82</v>
      </c>
      <c r="F3197" s="1">
        <v>45561</v>
      </c>
      <c r="G3197" t="s">
        <v>48</v>
      </c>
      <c r="H3197" t="s"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AP-CHK-RPT-20250220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Cantu</dc:creator>
  <cp:lastModifiedBy>Yesenia Cantu</cp:lastModifiedBy>
  <dcterms:created xsi:type="dcterms:W3CDTF">2025-02-20T14:42:29Z</dcterms:created>
  <dcterms:modified xsi:type="dcterms:W3CDTF">2025-02-20T15:29:34Z</dcterms:modified>
</cp:coreProperties>
</file>